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Hinweise" sheetId="1" state="visible" r:id="rId1"/>
    <sheet name="Dashboard" sheetId="2" state="visible" r:id="rId2"/>
    <sheet name="Objektdaten" sheetId="3" state="visible" r:id="rId3"/>
    <sheet name="Zahlungseingang" sheetId="4" state="visible" r:id="rId4"/>
    <sheet name="Monatsverlauf" sheetId="5" state="visible" r:id="rId5"/>
    <sheet name="Historie" sheetId="6" state="visible" r:id="rId6"/>
    <sheet name="NK-Abrechnung" sheetId="7" state="visible" r:id="rId7"/>
    <sheet name="Instandhaltung" sheetId="8" state="visible" r:id="rId8"/>
    <sheet name="Maßnahmen" sheetId="9" state="visible" r:id="rId9"/>
    <sheet name="Sonderumlagen" sheetId="10" state="visible" r:id="rId10"/>
    <sheet name="Mahnwesen" sheetId="11" state="visible" r:id="rId11"/>
  </sheets>
  <definedNames>
    <definedName name="_xlnm.Print_Area" localSheetId="1">'Dashboard'!$A$1:$O$66</definedName>
    <definedName name="_xlnm._FilterDatabase" localSheetId="2" hidden="1">'Objektdaten'!$A$2:$W$122</definedName>
    <definedName name="_xlnm.Print_Titles" localSheetId="2">'Objektdaten'!$2:$2</definedName>
    <definedName name="_xlnm._FilterDatabase" localSheetId="3" hidden="1">'Zahlungseingang'!$A$2:$M$347</definedName>
    <definedName name="_xlnm.Print_Titles" localSheetId="3">'Zahlungseingang'!$2:$2</definedName>
    <definedName name="_xlnm._FilterDatabase" localSheetId="4" hidden="1">'Monatsverlauf'!$A$2:$J$11</definedName>
    <definedName name="_xlnm.Print_Titles" localSheetId="4">'Monatsverlauf'!$2:$2</definedName>
    <definedName name="_xlnm._FilterDatabase" localSheetId="5" hidden="1">'Historie'!$A$2:$W$117</definedName>
    <definedName name="_xlnm.Print_Titles" localSheetId="5">'Historie'!$2:$2</definedName>
    <definedName name="_xlnm._FilterDatabase" localSheetId="6" hidden="1">'NK-Abrechnung'!$A$2:$L$102</definedName>
    <definedName name="_xlnm.Print_Titles" localSheetId="6">'NK-Abrechnung'!$2:$2</definedName>
    <definedName name="_xlnm._FilterDatabase" localSheetId="7" hidden="1">'Instandhaltung'!$A$2:$L$122</definedName>
    <definedName name="_xlnm.Print_Titles" localSheetId="7">'Instandhaltung'!$2:$2</definedName>
    <definedName name="_xlnm._FilterDatabase" localSheetId="8" hidden="1">'Maßnahmen'!$A$2:$L$24</definedName>
    <definedName name="_xlnm.Print_Titles" localSheetId="8">'Maßnahmen'!$2:$2</definedName>
    <definedName name="_xlnm._FilterDatabase" localSheetId="9" hidden="1">'Sonderumlagen'!$A$2:$J$12</definedName>
    <definedName name="_xlnm.Print_Titles" localSheetId="9">'Sonderumlagen'!$2:$2</definedName>
    <definedName name="_xlnm._FilterDatabase" localSheetId="10" hidden="1">'Mahnwesen'!$A$2:$I$31</definedName>
    <definedName name="_xlnm.Print_Titles" localSheetId="10">'Mahnwesen'!$2:$2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D.MM.YYYY"/>
    <numFmt numFmtId="166" formatCode="#,##0.00 €;[Red]-#,##0.00 €;&quot;–&quot;"/>
    <numFmt numFmtId="167" formatCode="0.00 &quot;€/m²&quot;"/>
    <numFmt numFmtId="168" formatCode="0.0 %"/>
    <numFmt numFmtId="169" formatCode="MMM YYYY"/>
    <numFmt numFmtId="170" formatCode="#,##0 €;[Red]-#,##0 €;&quot;–&quot;"/>
  </numFmts>
  <fonts count="13">
    <font>
      <name val="Calibri"/>
      <family val="2"/>
      <color theme="1"/>
      <sz val="11"/>
      <scheme val="minor"/>
    </font>
    <font>
      <name val="Calibri"/>
      <i val="1"/>
      <color rgb="005B6F75"/>
      <sz val="9"/>
    </font>
    <font>
      <name val="Calibri"/>
      <b val="1"/>
      <color rgb="00FFFFFF"/>
      <sz val="10"/>
    </font>
    <font>
      <name val="Calibri"/>
      <color rgb="0016323A"/>
      <sz val="10"/>
    </font>
    <font>
      <name val="Calibri"/>
      <b val="1"/>
      <color rgb="0016323A"/>
      <sz val="20"/>
    </font>
    <font>
      <name val="Calibri"/>
      <color rgb="005B6F75"/>
      <sz val="11"/>
    </font>
    <font>
      <name val="Calibri"/>
      <b val="1"/>
      <color rgb="0016323A"/>
      <sz val="10"/>
    </font>
    <font>
      <name val="Calibri"/>
      <b val="1"/>
      <color rgb="001D6F7A"/>
      <sz val="13"/>
    </font>
    <font>
      <name val="Calibri"/>
      <color rgb="001D6F7A"/>
      <sz val="10"/>
      <u val="single"/>
    </font>
    <font>
      <name val="Calibri"/>
      <b val="1"/>
      <color rgb="0016323A"/>
      <sz val="22"/>
    </font>
    <font>
      <name val="Calibri"/>
      <b val="1"/>
      <color rgb="001D6F7A"/>
      <sz val="9"/>
    </font>
    <font>
      <name val="Calibri"/>
      <color rgb="005B6F75"/>
      <sz val="9"/>
    </font>
    <font>
      <name val="Calibri"/>
      <b val="1"/>
      <color rgb="001D6F7A"/>
      <sz val="12"/>
    </font>
  </fonts>
  <fills count="4">
    <fill>
      <patternFill/>
    </fill>
    <fill>
      <patternFill patternType="gray125"/>
    </fill>
    <fill>
      <patternFill patternType="solid">
        <fgColor rgb="001D6F7A"/>
      </patternFill>
    </fill>
    <fill>
      <patternFill patternType="solid">
        <fgColor rgb="00EEF5F6"/>
      </patternFill>
    </fill>
  </fills>
  <borders count="5">
    <border>
      <left/>
      <right/>
      <top/>
      <bottom/>
      <diagonal/>
    </border>
    <border>
      <bottom style="thin">
        <color rgb="00D5E2E4"/>
      </bottom>
    </border>
    <border>
      <top style="medium">
        <color rgb="001D6F7A"/>
      </top>
    </border>
    <border/>
    <border>
      <left/>
      <right/>
      <top/>
      <bottom style="thin">
        <color rgb="00D5E2E4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3" fillId="0" borderId="0" applyAlignment="1" pivotButton="0" quotePrefix="0" xfId="0">
      <alignment horizontal="left"/>
    </xf>
    <xf numFmtId="165" fontId="3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3" borderId="2" pivotButton="0" quotePrefix="0" xfId="0"/>
    <xf numFmtId="0" fontId="0" fillId="3" borderId="2" pivotButton="0" quotePrefix="0" xfId="0"/>
    <xf numFmtId="1" fontId="4" fillId="3" borderId="3" applyAlignment="1" pivotButton="0" quotePrefix="0" xfId="0">
      <alignment horizontal="left"/>
    </xf>
    <xf numFmtId="0" fontId="0" fillId="3" borderId="3" pivotButton="0" quotePrefix="0" xfId="0"/>
    <xf numFmtId="168" fontId="4" fillId="3" borderId="3" applyAlignment="1" pivotButton="0" quotePrefix="0" xfId="0">
      <alignment horizontal="left"/>
    </xf>
    <xf numFmtId="170" fontId="4" fillId="3" borderId="3" applyAlignment="1" pivotButton="0" quotePrefix="0" xfId="0">
      <alignment horizontal="left"/>
    </xf>
    <xf numFmtId="0" fontId="11" fillId="3" borderId="3" pivotButton="0" quotePrefix="0" xfId="0"/>
    <xf numFmtId="0" fontId="12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0" borderId="1" pivotButton="0" quotePrefix="0" xfId="0"/>
    <xf numFmtId="0" fontId="0" fillId="0" borderId="4" pivotButton="0" quotePrefix="0" xfId="0"/>
    <xf numFmtId="1" fontId="3" fillId="0" borderId="1" pivotButton="0" quotePrefix="0" xfId="0"/>
    <xf numFmtId="3" fontId="3" fillId="0" borderId="1" pivotButton="0" quotePrefix="0" xfId="0"/>
    <xf numFmtId="170" fontId="3" fillId="0" borderId="1" pivotButton="0" quotePrefix="0" xfId="0"/>
    <xf numFmtId="2" fontId="3" fillId="0" borderId="1" pivotButton="0" quotePrefix="0" xfId="0"/>
    <xf numFmtId="168" fontId="3" fillId="0" borderId="1" pivotButton="0" quotePrefix="0" xfId="0"/>
    <xf numFmtId="0" fontId="3" fillId="3" borderId="1" pivotButton="0" quotePrefix="0" xfId="0"/>
    <xf numFmtId="1" fontId="3" fillId="3" borderId="1" pivotButton="0" quotePrefix="0" xfId="0"/>
    <xf numFmtId="3" fontId="3" fillId="3" borderId="1" pivotButton="0" quotePrefix="0" xfId="0"/>
    <xf numFmtId="170" fontId="3" fillId="3" borderId="1" pivotButton="0" quotePrefix="0" xfId="0"/>
    <xf numFmtId="2" fontId="3" fillId="3" borderId="1" pivotButton="0" quotePrefix="0" xfId="0"/>
    <xf numFmtId="168" fontId="3" fillId="3" borderId="1" pivotButton="0" quotePrefix="0" xfId="0"/>
    <xf numFmtId="0" fontId="6" fillId="0" borderId="1" pivotButton="0" quotePrefix="0" xfId="0"/>
    <xf numFmtId="0" fontId="6" fillId="0" borderId="4" pivotButton="0" quotePrefix="0" xfId="0"/>
    <xf numFmtId="1" fontId="6" fillId="0" borderId="1" pivotButton="0" quotePrefix="0" xfId="0"/>
    <xf numFmtId="3" fontId="6" fillId="0" borderId="1" pivotButton="0" quotePrefix="0" xfId="0"/>
    <xf numFmtId="170" fontId="6" fillId="0" borderId="1" pivotButton="0" quotePrefix="0" xfId="0"/>
    <xf numFmtId="2" fontId="6" fillId="0" borderId="1" pivotButton="0" quotePrefix="0" xfId="0"/>
    <xf numFmtId="168" fontId="6" fillId="0" borderId="1" pivotButton="0" quotePrefix="0" xfId="0"/>
    <xf numFmtId="0" fontId="2" fillId="2" borderId="0" pivotButton="0" quotePrefix="0" xfId="0"/>
    <xf numFmtId="166" fontId="3" fillId="0" borderId="1" pivotButton="0" quotePrefix="0" xfId="0"/>
    <xf numFmtId="166" fontId="3" fillId="3" borderId="1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4" fontId="3" fillId="0" borderId="1" pivotButton="0" quotePrefix="0" xfId="0"/>
    <xf numFmtId="165" fontId="3" fillId="0" borderId="1" pivotButton="0" quotePrefix="0" xfId="0"/>
    <xf numFmtId="167" fontId="3" fillId="0" borderId="1" pivotButton="0" quotePrefix="0" xfId="0"/>
    <xf numFmtId="4" fontId="3" fillId="3" borderId="1" pivotButton="0" quotePrefix="0" xfId="0"/>
    <xf numFmtId="165" fontId="3" fillId="3" borderId="1" pivotButton="0" quotePrefix="0" xfId="0"/>
    <xf numFmtId="167" fontId="3" fillId="3" borderId="1" pivotButton="0" quotePrefix="0" xfId="0"/>
    <xf numFmtId="169" fontId="3" fillId="0" borderId="1" pivotButton="0" quotePrefix="0" xfId="0"/>
    <xf numFmtId="169" fontId="3" fillId="3" borderId="1" pivotButton="0" quotePrefix="0" xfId="0"/>
  </cellXfs>
  <cellStyles count="1">
    <cellStyle name="Normal" xfId="0" builtinId="0" hidden="0"/>
  </cellStyles>
  <dxfs count="4">
    <dxf>
      <font>
        <b val="1"/>
        <color rgb="00B45309"/>
      </font>
    </dxf>
    <dxf>
      <font>
        <b val="1"/>
        <color rgb="00B91C1C"/>
      </font>
    </dxf>
    <dxf>
      <fill>
        <patternFill patternType="solid">
          <fgColor rgb="00FDE8E8"/>
        </patternFill>
      </fill>
    </dxf>
    <dxf>
      <font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Soll und Ist je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'Monatsverlauf'!B2</f>
            </strRef>
          </tx>
          <spPr>
            <a:solidFill>
              <a:srgbClr val="B7CDD1"/>
            </a:solidFill>
            <a:ln>
              <a:prstDash val="solid"/>
            </a:ln>
          </spPr>
          <cat>
            <numRef>
              <f>'Monatsverlauf'!$A$3:$A$11</f>
            </numRef>
          </cat>
          <val>
            <numRef>
              <f>'Monatsverlauf'!$B$3:$B$11</f>
            </numRef>
          </val>
        </ser>
        <ser>
          <idx val="1"/>
          <order val="1"/>
          <tx>
            <strRef>
              <f>'Monatsverlauf'!C2</f>
            </strRef>
          </tx>
          <spPr>
            <a:solidFill>
              <a:srgbClr val="1D6F7A"/>
            </a:solidFill>
            <a:ln>
              <a:prstDash val="solid"/>
            </a:ln>
          </spPr>
          <cat>
            <numRef>
              <f>'Monatsverlauf'!$A$3:$A$11</f>
            </numRef>
          </cat>
          <val>
            <numRef>
              <f>'Monatsverlauf'!$C$3:$C$11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€</a:t>
                </a:r>
              </a:p>
            </rich>
          </tx>
        </title>
        <numFmt formatCode="#,##0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Einzugsquote je Monat</a:t>
            </a:r>
          </a:p>
        </rich>
      </tx>
    </title>
    <plotArea>
      <lineChart>
        <grouping val="standard"/>
        <ser>
          <idx val="0"/>
          <order val="0"/>
          <tx>
            <strRef>
              <f>'Monatsverlauf'!E2</f>
            </strRef>
          </tx>
          <spPr>
            <a:ln w="28000">
              <a:solidFill>
                <a:srgbClr val="B45309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'Monatsverlauf'!$A$3:$A$11</f>
            </numRef>
          </cat>
          <val>
            <numRef>
              <f>'Monatsverlauf'!$E$3:$E$11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numFmt formatCode="MMM" sourceLinked="0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.9"/>
        </scaling>
        <delete val="0"/>
        <axPos val="l"/>
        <majorGridlines/>
        <numFmt formatCode="0%" sourceLinked="0"/>
        <majorTickMark val="none"/>
        <minorTickMark val="none"/>
        <crossAx val="10"/>
      </valAx>
    </plotArea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Nettokaltmiete p.m. nach Region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1D6F7A"/>
            </a:solidFill>
            <a:ln>
              <a:prstDash val="solid"/>
            </a:ln>
          </spPr>
          <cat>
            <numRef>
              <f>'Dashboard'!$B$12:$B$15</f>
            </numRef>
          </cat>
          <val>
            <numRef>
              <f>'Dashboard'!$F$12:$F$15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Relationship Type="http://schemas.openxmlformats.org/officeDocument/2006/relationships/chart" Target="/xl/charts/chart3.xml" Id="rId3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25</row>
      <rowOff>0</rowOff>
    </from>
    <ext cx="57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25</row>
      <rowOff>0</rowOff>
    </from>
    <ext cx="3960000" cy="270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  <oneCellAnchor>
    <from>
      <col>1</col>
      <colOff>0</colOff>
      <row>41</row>
      <rowOff>0</rowOff>
    </from>
    <ext cx="5760000" cy="2520000"/>
    <graphicFrame>
      <nvGraphicFramePr>
        <cNvPr id="3" name="Chart 3"/>
        <cNvGraphicFramePr/>
      </nvGraphicFramePr>
      <xfrm/>
      <a:graphic>
        <a:graphicData uri="http://schemas.openxmlformats.org/drawingml/2006/chart">
          <c:chart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ashboard'!A1" TargetMode="External" Id="rId1" /><Relationship Type="http://schemas.openxmlformats.org/officeDocument/2006/relationships/hyperlink" Target="#'Objektdaten'!A1" TargetMode="External" Id="rId2" /><Relationship Type="http://schemas.openxmlformats.org/officeDocument/2006/relationships/hyperlink" Target="#'Zahlungseingang'!A1" TargetMode="External" Id="rId3" /><Relationship Type="http://schemas.openxmlformats.org/officeDocument/2006/relationships/hyperlink" Target="#'Monatsverlauf'!A1" TargetMode="External" Id="rId4" /><Relationship Type="http://schemas.openxmlformats.org/officeDocument/2006/relationships/hyperlink" Target="#'Historie'!A1" TargetMode="External" Id="rId5" /><Relationship Type="http://schemas.openxmlformats.org/officeDocument/2006/relationships/hyperlink" Target="#'NK-Abrechnung'!A1" TargetMode="External" Id="rId6" /><Relationship Type="http://schemas.openxmlformats.org/officeDocument/2006/relationships/hyperlink" Target="#'Instandhaltung'!A1" TargetMode="External" Id="rId7" /><Relationship Type="http://schemas.openxmlformats.org/officeDocument/2006/relationships/hyperlink" Target="#'Ma&#223;nahmen'!A1" TargetMode="External" Id="rId8" /><Relationship Type="http://schemas.openxmlformats.org/officeDocument/2006/relationships/hyperlink" Target="#'Sonderumlagen'!A1" TargetMode="External" Id="rId9" /><Relationship Type="http://schemas.openxmlformats.org/officeDocument/2006/relationships/hyperlink" Target="#'Mahnwesen'!A1" TargetMode="External" Id="rId10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16323A"/>
    <outlinePr summaryBelow="1" summaryRight="1"/>
    <pageSetUpPr/>
  </sheetPr>
  <dimension ref="B2:C2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8" customWidth="1" min="2" max="2"/>
    <col width="96" customWidth="1" min="3" max="3"/>
  </cols>
  <sheetData>
    <row r="2">
      <c r="B2" s="1" t="inlineStr">
        <is>
          <t>LIKKA Immobilien · Beispielreporting</t>
        </is>
      </c>
    </row>
    <row r="3">
      <c r="B3" s="2" t="inlineStr">
        <is>
          <t>Wohnportfolio „Musterportfolio Süd“ · alle Daten fiktiv</t>
        </is>
      </c>
    </row>
    <row r="5">
      <c r="B5" s="3" t="inlineStr">
        <is>
          <t>Berichtszeitraum</t>
        </is>
      </c>
      <c r="C5" s="4" t="inlineStr">
        <is>
          <t>01.01.2026 bis 30.09.2026</t>
        </is>
      </c>
    </row>
    <row r="6">
      <c r="B6" s="3" t="inlineStr">
        <is>
          <t>Stichtag</t>
        </is>
      </c>
      <c r="C6" s="5" t="n">
        <v>46295</v>
      </c>
    </row>
    <row r="7">
      <c r="B7" s="3" t="inlineStr">
        <is>
          <t>Verwaltungsbeginn</t>
        </is>
      </c>
      <c r="C7" s="5" t="n">
        <v>45658</v>
      </c>
    </row>
    <row r="8">
      <c r="B8" s="3" t="inlineStr">
        <is>
          <t>Einheiten</t>
        </is>
      </c>
      <c r="C8" s="4">
        <f>COUNTA(Objektdaten!A3:A122)</f>
        <v/>
      </c>
    </row>
    <row r="9">
      <c r="B9" s="3" t="inlineStr">
        <is>
          <t>Erstellt von</t>
        </is>
      </c>
      <c r="C9" s="4" t="inlineStr">
        <is>
          <t>LIKKA Immobilien GmbH, Objektbuchhaltung</t>
        </is>
      </c>
    </row>
    <row r="11">
      <c r="B11" s="6" t="inlineStr">
        <is>
          <t>Inhalt</t>
        </is>
      </c>
    </row>
    <row r="12">
      <c r="B12" s="7" t="inlineStr">
        <is>
          <t>Dashboard</t>
        </is>
      </c>
      <c r="C12" s="8" t="inlineStr">
        <is>
          <t>Kennzahlen, Grafiken und Auffälligkeiten auf einen Blick</t>
        </is>
      </c>
    </row>
    <row r="13">
      <c r="B13" s="7" t="inlineStr">
        <is>
          <t>Objektdaten</t>
        </is>
      </c>
      <c r="C13" s="8" t="inlineStr">
        <is>
          <t>Stammdaten je Einheit: Lage, Fläche, Mietvertrag, Sollmiete, Mahnstufe</t>
        </is>
      </c>
    </row>
    <row r="14">
      <c r="B14" s="7" t="inlineStr">
        <is>
          <t>Zahlungseingang</t>
        </is>
      </c>
      <c r="C14" s="8" t="inlineStr">
        <is>
          <t>Soll, Ist und offene Posten je Zahlungsart im Berichtszeitraum, mit Alter und Forderungsstatus</t>
        </is>
      </c>
    </row>
    <row r="15">
      <c r="B15" s="7" t="inlineStr">
        <is>
          <t>Monatsverlauf</t>
        </is>
      </c>
      <c r="C15" s="8" t="inlineStr">
        <is>
          <t>Sollstellung, Zahlungseingang und Vermietungsquote je Monat</t>
        </is>
      </c>
    </row>
    <row r="16">
      <c r="B16" s="7" t="inlineStr">
        <is>
          <t>Historie</t>
        </is>
      </c>
      <c r="C16" s="8" t="inlineStr">
        <is>
          <t>Kumulierte Werte seit Verwaltungsbeginn, inklusive Kaution und Nebenkostenabrechnung</t>
        </is>
      </c>
    </row>
    <row r="17">
      <c r="B17" s="7" t="inlineStr">
        <is>
          <t>NK-Abrechnung</t>
        </is>
      </c>
      <c r="C17" s="8" t="inlineStr">
        <is>
          <t>Ergebnisse der Betriebs- und Heizkostenabrechnung 2025 und deren Ausgleich</t>
        </is>
      </c>
    </row>
    <row r="18">
      <c r="B18" s="7" t="inlineStr">
        <is>
          <t>Instandhaltung</t>
        </is>
      </c>
      <c r="C18" s="8" t="inlineStr">
        <is>
          <t>Laufende Kleinreparaturen bis 600 € gegen das Jahresbudget</t>
        </is>
      </c>
    </row>
    <row r="19">
      <c r="B19" s="7" t="inlineStr">
        <is>
          <t>Maßnahmen</t>
        </is>
      </c>
      <c r="C19" s="8" t="inlineStr">
        <is>
          <t>Größere Maßnahmen mit Angebot, Freigabe, Abrechnung und Abweichung</t>
        </is>
      </c>
    </row>
    <row r="20">
      <c r="B20" s="7" t="inlineStr">
        <is>
          <t>Sonderumlagen</t>
        </is>
      </c>
      <c r="C20" s="8" t="inlineStr">
        <is>
          <t>Beschlossene Sonderumlagen der Gemeinschaften, Anteil je Einheit</t>
        </is>
      </c>
    </row>
    <row r="21">
      <c r="B21" s="7" t="inlineStr">
        <is>
          <t>Mahnwesen</t>
        </is>
      </c>
      <c r="C21" s="8" t="inlineStr">
        <is>
          <t>Mahnläufe mit Stufe, Betrag und nächstem Schritt</t>
        </is>
      </c>
    </row>
    <row r="23">
      <c r="B23" s="6" t="inlineStr">
        <is>
          <t>Kennzahlen</t>
        </is>
      </c>
    </row>
    <row r="24">
      <c r="B24" s="3" t="inlineStr">
        <is>
          <t>Einzugsquote</t>
        </is>
      </c>
      <c r="C24" s="9" t="inlineStr">
        <is>
          <t>Zahlungseingang geteilt durch Sollstellung im Berichtszeitraum (Miete, Betriebs- und Heizkostenvorauszahlungen).</t>
        </is>
      </c>
    </row>
    <row r="25">
      <c r="B25" s="3" t="inlineStr">
        <is>
          <t>Vermietungsquote</t>
        </is>
      </c>
      <c r="C25" s="9" t="inlineStr">
        <is>
          <t>Vermietete Einheiten geteilt durch alle Einheiten zum Stichtag.</t>
        </is>
      </c>
    </row>
    <row r="26">
      <c r="B26" s="3" t="inlineStr">
        <is>
          <t>Offene Posten</t>
        </is>
      </c>
      <c r="C26" s="9" t="inlineStr">
        <is>
          <t>Sollstellung minus Zahlungseingang; negative Werte sind Überzahlungen.</t>
        </is>
      </c>
    </row>
    <row r="27">
      <c r="B27" s="3" t="inlineStr">
        <is>
          <t>Forderungsalter</t>
        </is>
      </c>
      <c r="C27" s="9" t="inlineStr">
        <is>
          <t>Tage vom ersten nicht vollständig bezahlten Monat bis zum Stichtag.</t>
        </is>
      </c>
    </row>
    <row r="28">
      <c r="B28" s="3" t="inlineStr">
        <is>
          <t>Budgetausschöpfung</t>
        </is>
      </c>
      <c r="C28" s="9" t="inlineStr">
        <is>
          <t>Instandhaltungskosten bis Stichtag geteilt durch das anteilige Jahresbudget (9/12).</t>
        </is>
      </c>
    </row>
    <row r="29">
      <c r="B29" s="3" t="inlineStr">
        <is>
          <t>Hinweis</t>
        </is>
      </c>
      <c r="C29" s="9" t="inlineStr">
        <is>
          <t>Dieses Beispiel zeigt Aufbau und Detailtiefe unseres Reportings. Inhalte, Gliederung und Stichtage stimmen wir mit jedem Auftraggeber individuell ab.</t>
        </is>
      </c>
    </row>
  </sheetData>
  <hyperlinks>
    <hyperlink xmlns:r="http://schemas.openxmlformats.org/officeDocument/2006/relationships" ref="B12" r:id="rId1"/>
    <hyperlink xmlns:r="http://schemas.openxmlformats.org/officeDocument/2006/relationships" ref="B13" r:id="rId2"/>
    <hyperlink xmlns:r="http://schemas.openxmlformats.org/officeDocument/2006/relationships" ref="B14" r:id="rId3"/>
    <hyperlink xmlns:r="http://schemas.openxmlformats.org/officeDocument/2006/relationships" ref="B15" r:id="rId4"/>
    <hyperlink xmlns:r="http://schemas.openxmlformats.org/officeDocument/2006/relationships" ref="B16" r:id="rId5"/>
    <hyperlink xmlns:r="http://schemas.openxmlformats.org/officeDocument/2006/relationships" ref="B17" r:id="rId6"/>
    <hyperlink xmlns:r="http://schemas.openxmlformats.org/officeDocument/2006/relationships" ref="B18" r:id="rId7"/>
    <hyperlink xmlns:r="http://schemas.openxmlformats.org/officeDocument/2006/relationships" ref="B19" r:id="rId8"/>
    <hyperlink xmlns:r="http://schemas.openxmlformats.org/officeDocument/2006/relationships" ref="B20" r:id="rId9"/>
    <hyperlink xmlns:r="http://schemas.openxmlformats.org/officeDocument/2006/relationships" ref="B21" r:id="rId10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B45309"/>
    <outlinePr summaryBelow="1" summaryRight="1"/>
    <pageSetUpPr fitToPage="1"/>
  </sheetPr>
  <dimension ref="B2:N6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3.5" customWidth="1" min="2" max="2"/>
    <col width="13.5" customWidth="1" min="3" max="3"/>
    <col width="13.5" customWidth="1" min="4" max="4"/>
    <col width="13.5" customWidth="1" min="5" max="5"/>
    <col width="13.5" customWidth="1" min="6" max="6"/>
    <col width="13.5" customWidth="1" min="7" max="7"/>
    <col width="13.5" customWidth="1" min="8" max="8"/>
    <col width="13.5" customWidth="1" min="9" max="9"/>
    <col width="13.5" customWidth="1" min="10" max="10"/>
    <col width="13.5" customWidth="1" min="11" max="11"/>
    <col width="13.5" customWidth="1" min="12" max="12"/>
    <col width="13.5" customWidth="1" min="13" max="13"/>
    <col width="13.5" customWidth="1" min="14" max="14"/>
  </cols>
  <sheetData>
    <row r="2">
      <c r="B2" s="10" t="inlineStr">
        <is>
          <t>Portfolio-Dashboard</t>
        </is>
      </c>
    </row>
    <row r="3">
      <c r="B3" s="2">
        <f>"Musterportfolio Süd · Berichtszeitraum 01.01.–"&amp;TEXT(Hinweise!C6,"DD.MM.YYYY")&amp;" · alle Daten fiktiv"</f>
        <v/>
      </c>
    </row>
    <row r="5">
      <c r="B5" s="11" t="inlineStr">
        <is>
          <t>EINHEITEN</t>
        </is>
      </c>
      <c r="C5" s="12" t="n"/>
      <c r="D5" s="11" t="inlineStr">
        <is>
          <t>VERMIETUNGSQUOTE</t>
        </is>
      </c>
      <c r="E5" s="12" t="n"/>
      <c r="F5" s="11" t="inlineStr">
        <is>
          <t>NETTOKALTMIETE P.M.</t>
        </is>
      </c>
      <c r="G5" s="12" t="n"/>
      <c r="H5" s="11" t="inlineStr">
        <is>
          <t>EINZUGSQUOTE</t>
        </is>
      </c>
      <c r="I5" s="12" t="n"/>
      <c r="J5" s="11" t="inlineStr">
        <is>
          <t>OFFENE POSTEN</t>
        </is>
      </c>
      <c r="K5" s="12" t="n"/>
      <c r="L5" s="11" t="inlineStr">
        <is>
          <t>IN MAHNUNG</t>
        </is>
      </c>
      <c r="M5" s="12" t="n"/>
    </row>
    <row r="6" ht="32" customHeight="1">
      <c r="B6" s="13">
        <f>COUNTA(Objektdaten!$A$3:$A$122)</f>
        <v/>
      </c>
      <c r="C6" s="14" t="n"/>
      <c r="D6" s="15">
        <f>COUNTIF(Objektdaten!$J$3:$J$122,"Vermietet")/COUNTA(Objektdaten!$A$3:$A$122)</f>
        <v/>
      </c>
      <c r="E6" s="14" t="n"/>
      <c r="F6" s="16">
        <f>SUM(Objektdaten!$P$3:$P$122)</f>
        <v/>
      </c>
      <c r="G6" s="14" t="n"/>
      <c r="H6" s="15">
        <f>SUM(Zahlungseingang!$H$3:$H$347)/SUM(Zahlungseingang!$G$3:$G$347)</f>
        <v/>
      </c>
      <c r="I6" s="14" t="n"/>
      <c r="J6" s="16">
        <f>SUMIF(Zahlungseingang!$I$3:$I$347,"&gt;0")</f>
        <v/>
      </c>
      <c r="K6" s="14" t="n"/>
      <c r="L6" s="13">
        <f>COUNTIF(Objektdaten!$V$3:$V$122,"&gt;0")</f>
        <v/>
      </c>
      <c r="M6" s="14" t="n"/>
    </row>
    <row r="7">
      <c r="B7" s="17">
        <f>TEXT(SUM(Objektdaten!$I$3:$I$122),"#,##0")&amp;" m² Wohnfläche"</f>
        <v/>
      </c>
      <c r="C7" s="14" t="n"/>
      <c r="D7" s="17">
        <f>COUNTIF(Objektdaten!$J$3:$J$122,"Leerstand")&amp;" Einheiten im Leerstand"</f>
        <v/>
      </c>
      <c r="E7" s="14" t="n"/>
      <c r="F7" s="17">
        <f>"Ø "&amp;TEXT(SUM(Objektdaten!$P$3:$P$122)/SUMIF(Objektdaten!$J$3:$J$122,"Vermietet",Objektdaten!$I$3:$I$122),"0.00")&amp;" €/m² netto kalt"</f>
        <v/>
      </c>
      <c r="G7" s="14" t="n"/>
      <c r="H7" s="17">
        <f>"Ist "&amp;TEXT(SUM(Zahlungseingang!$H$3:$H$347),"#,##0")&amp;" € von "&amp;TEXT(SUM(Zahlungseingang!$G$3:$G$347),"#,##0")&amp;" €"</f>
        <v/>
      </c>
      <c r="I7" s="14" t="n"/>
      <c r="J7" s="17">
        <f>SUMPRODUCT((Zahlungseingang!$I$3:$I$347&gt;0.01)/(COUNTIFS(Zahlungseingang!$A$3:$A$347,Zahlungseingang!$A$3:$A$347,Zahlungseingang!$I$3:$I$347,"&gt;0.01")+(Zahlungseingang!$I$3:$I$347&lt;=0.01)))&amp;" Einheiten mit Rückstand"</f>
        <v/>
      </c>
      <c r="K7" s="14" t="n"/>
      <c r="L7" s="17">
        <f>COUNTIF(Objektdaten!$V$3:$V$122,3)&amp;" in letzter Stufe oder rechtlich"</f>
        <v/>
      </c>
      <c r="M7" s="14" t="n"/>
    </row>
    <row r="10">
      <c r="B10" s="18" t="inlineStr">
        <is>
          <t>Nach Region</t>
        </is>
      </c>
    </row>
    <row r="11" ht="30" customHeight="1">
      <c r="B11" s="19" t="inlineStr">
        <is>
          <t>Region</t>
        </is>
      </c>
      <c r="D11" s="19" t="inlineStr">
        <is>
          <t>Einheiten</t>
        </is>
      </c>
      <c r="E11" s="19" t="inlineStr">
        <is>
          <t>Fläche m²</t>
        </is>
      </c>
      <c r="F11" s="19" t="inlineStr">
        <is>
          <t>Nettokaltmiete p.m.</t>
        </is>
      </c>
      <c r="G11" s="19" t="inlineStr">
        <is>
          <t>Ø €/m²</t>
        </is>
      </c>
      <c r="H11" s="19" t="inlineStr">
        <is>
          <t>Leerstand</t>
        </is>
      </c>
      <c r="I11" s="19" t="inlineStr">
        <is>
          <t>Offene Posten</t>
        </is>
      </c>
      <c r="J11" s="19" t="inlineStr">
        <is>
          <t>Einzugsquote</t>
        </is>
      </c>
    </row>
    <row r="12">
      <c r="B12" s="20" t="inlineStr">
        <is>
          <t>München</t>
        </is>
      </c>
      <c r="C12" s="21" t="n"/>
      <c r="D12" s="22">
        <f>COUNTIF(Objektdaten!$C$3:$C$122,B12)</f>
        <v/>
      </c>
      <c r="E12" s="23">
        <f>SUMIF(Objektdaten!$C$3:$C$122,B12,Objektdaten!$I$3:$I$122)</f>
        <v/>
      </c>
      <c r="F12" s="24">
        <f>SUMIF(Objektdaten!$C$3:$C$122,B12,Objektdaten!$P$3:$P$122)</f>
        <v/>
      </c>
      <c r="G12" s="25">
        <f>IFERROR(F12/SUMIFS(Objektdaten!$I$3:$I$122,Objektdaten!$C$3:$C$122,B12,Objektdaten!$J$3:$J$122,"Vermietet"),0)</f>
        <v/>
      </c>
      <c r="H12" s="22">
        <f>COUNTIFS(Objektdaten!$C$3:$C$122,B12,Objektdaten!$J$3:$J$122,"Leerstand")</f>
        <v/>
      </c>
      <c r="I12" s="24">
        <f>SUMIFS(Zahlungseingang!$I$3:$I$347,Zahlungseingang!$C$3:$C$347,B12,Zahlungseingang!$I$3:$I$347,"&gt;0")</f>
        <v/>
      </c>
      <c r="J12" s="26">
        <f>IFERROR(SUMIF(Zahlungseingang!$C$3:$C$347,B12,Zahlungseingang!$H$3:$H$347)/SUMIF(Zahlungseingang!$C$3:$C$347,B12,Zahlungseingang!$G$3:$G$347),0)</f>
        <v/>
      </c>
    </row>
    <row r="13">
      <c r="B13" s="27" t="inlineStr">
        <is>
          <t>Landkreis Fürstenfeldbruck</t>
        </is>
      </c>
      <c r="C13" s="21" t="n"/>
      <c r="D13" s="28">
        <f>COUNTIF(Objektdaten!$C$3:$C$122,B13)</f>
        <v/>
      </c>
      <c r="E13" s="29">
        <f>SUMIF(Objektdaten!$C$3:$C$122,B13,Objektdaten!$I$3:$I$122)</f>
        <v/>
      </c>
      <c r="F13" s="30">
        <f>SUMIF(Objektdaten!$C$3:$C$122,B13,Objektdaten!$P$3:$P$122)</f>
        <v/>
      </c>
      <c r="G13" s="31">
        <f>IFERROR(F13/SUMIFS(Objektdaten!$I$3:$I$122,Objektdaten!$C$3:$C$122,B13,Objektdaten!$J$3:$J$122,"Vermietet"),0)</f>
        <v/>
      </c>
      <c r="H13" s="28">
        <f>COUNTIFS(Objektdaten!$C$3:$C$122,B13,Objektdaten!$J$3:$J$122,"Leerstand")</f>
        <v/>
      </c>
      <c r="I13" s="30">
        <f>SUMIFS(Zahlungseingang!$I$3:$I$347,Zahlungseingang!$C$3:$C$347,B13,Zahlungseingang!$I$3:$I$347,"&gt;0")</f>
        <v/>
      </c>
      <c r="J13" s="32">
        <f>IFERROR(SUMIF(Zahlungseingang!$C$3:$C$347,B13,Zahlungseingang!$H$3:$H$347)/SUMIF(Zahlungseingang!$C$3:$C$347,B13,Zahlungseingang!$G$3:$G$347),0)</f>
        <v/>
      </c>
    </row>
    <row r="14">
      <c r="B14" s="20" t="inlineStr">
        <is>
          <t>Landsberg am Lech</t>
        </is>
      </c>
      <c r="C14" s="21" t="n"/>
      <c r="D14" s="22">
        <f>COUNTIF(Objektdaten!$C$3:$C$122,B14)</f>
        <v/>
      </c>
      <c r="E14" s="23">
        <f>SUMIF(Objektdaten!$C$3:$C$122,B14,Objektdaten!$I$3:$I$122)</f>
        <v/>
      </c>
      <c r="F14" s="24">
        <f>SUMIF(Objektdaten!$C$3:$C$122,B14,Objektdaten!$P$3:$P$122)</f>
        <v/>
      </c>
      <c r="G14" s="25">
        <f>IFERROR(F14/SUMIFS(Objektdaten!$I$3:$I$122,Objektdaten!$C$3:$C$122,B14,Objektdaten!$J$3:$J$122,"Vermietet"),0)</f>
        <v/>
      </c>
      <c r="H14" s="22">
        <f>COUNTIFS(Objektdaten!$C$3:$C$122,B14,Objektdaten!$J$3:$J$122,"Leerstand")</f>
        <v/>
      </c>
      <c r="I14" s="24">
        <f>SUMIFS(Zahlungseingang!$I$3:$I$347,Zahlungseingang!$C$3:$C$347,B14,Zahlungseingang!$I$3:$I$347,"&gt;0")</f>
        <v/>
      </c>
      <c r="J14" s="26">
        <f>IFERROR(SUMIF(Zahlungseingang!$C$3:$C$347,B14,Zahlungseingang!$H$3:$H$347)/SUMIF(Zahlungseingang!$C$3:$C$347,B14,Zahlungseingang!$G$3:$G$347),0)</f>
        <v/>
      </c>
    </row>
    <row r="15">
      <c r="B15" s="27" t="inlineStr">
        <is>
          <t>Landkreis Starnberg</t>
        </is>
      </c>
      <c r="C15" s="21" t="n"/>
      <c r="D15" s="28">
        <f>COUNTIF(Objektdaten!$C$3:$C$122,B15)</f>
        <v/>
      </c>
      <c r="E15" s="29">
        <f>SUMIF(Objektdaten!$C$3:$C$122,B15,Objektdaten!$I$3:$I$122)</f>
        <v/>
      </c>
      <c r="F15" s="30">
        <f>SUMIF(Objektdaten!$C$3:$C$122,B15,Objektdaten!$P$3:$P$122)</f>
        <v/>
      </c>
      <c r="G15" s="31">
        <f>IFERROR(F15/SUMIFS(Objektdaten!$I$3:$I$122,Objektdaten!$C$3:$C$122,B15,Objektdaten!$J$3:$J$122,"Vermietet"),0)</f>
        <v/>
      </c>
      <c r="H15" s="28">
        <f>COUNTIFS(Objektdaten!$C$3:$C$122,B15,Objektdaten!$J$3:$J$122,"Leerstand")</f>
        <v/>
      </c>
      <c r="I15" s="30">
        <f>SUMIFS(Zahlungseingang!$I$3:$I$347,Zahlungseingang!$C$3:$C$347,B15,Zahlungseingang!$I$3:$I$347,"&gt;0")</f>
        <v/>
      </c>
      <c r="J15" s="32">
        <f>IFERROR(SUMIF(Zahlungseingang!$C$3:$C$347,B15,Zahlungseingang!$H$3:$H$347)/SUMIF(Zahlungseingang!$C$3:$C$347,B15,Zahlungseingang!$G$3:$G$347),0)</f>
        <v/>
      </c>
    </row>
    <row r="16">
      <c r="B16" s="33" t="inlineStr">
        <is>
          <t>Portfolio</t>
        </is>
      </c>
      <c r="C16" s="34" t="n"/>
      <c r="D16" s="35">
        <f>SUM(D12:D15)</f>
        <v/>
      </c>
      <c r="E16" s="36">
        <f>SUM(E12:E15)</f>
        <v/>
      </c>
      <c r="F16" s="37">
        <f>SUM(F12:F15)</f>
        <v/>
      </c>
      <c r="G16" s="38">
        <f>F16/SUMIF(Objektdaten!$J$3:$J$122,"Vermietet",Objektdaten!$I$3:$I$122)</f>
        <v/>
      </c>
      <c r="H16" s="35">
        <f>SUM(H12:H15)</f>
        <v/>
      </c>
      <c r="I16" s="37">
        <f>SUM(I12:I15)</f>
        <v/>
      </c>
      <c r="J16" s="39">
        <f>SUM(Zahlungseingang!$H$3:$H$347)/SUM(Zahlungseingang!$G$3:$G$347)</f>
        <v/>
      </c>
    </row>
    <row r="18">
      <c r="B18" s="18" t="inlineStr">
        <is>
          <t>Offene Posten nach Status</t>
        </is>
      </c>
      <c r="G18" s="18" t="inlineStr">
        <is>
          <t>Forderungsalter</t>
        </is>
      </c>
    </row>
    <row r="19" ht="30" customHeight="1">
      <c r="B19" s="19" t="inlineStr">
        <is>
          <t>Status</t>
        </is>
      </c>
      <c r="D19" s="19" t="inlineStr">
        <is>
          <t>Betrag</t>
        </is>
      </c>
      <c r="E19" s="19" t="inlineStr">
        <is>
          <t>Einheiten</t>
        </is>
      </c>
      <c r="G19" s="19" t="inlineStr">
        <is>
          <t>Alter</t>
        </is>
      </c>
      <c r="I19" s="19" t="inlineStr">
        <is>
          <t>Betrag</t>
        </is>
      </c>
      <c r="J19" s="19" t="inlineStr">
        <is>
          <t>Anteil</t>
        </is>
      </c>
    </row>
    <row r="20">
      <c r="B20" s="20" t="inlineStr">
        <is>
          <t>Offen</t>
        </is>
      </c>
      <c r="C20" s="21" t="n"/>
      <c r="D20" s="24">
        <f>SUMIFS(Zahlungseingang!$I$3:$I$347,Zahlungseingang!$M$3:$M$347,B20,Zahlungseingang!$I$3:$I$347,"&gt;0")</f>
        <v/>
      </c>
      <c r="E20" s="22">
        <f>SUMPRODUCT((Zahlungseingang!$M$3:$M$347=B20)*(Zahlungseingang!$I$3:$I$347&gt;0.01)/(COUNTIFS(Zahlungseingang!$A$3:$A$347,Zahlungseingang!$A$3:$A$347,Zahlungseingang!$I$3:$I$347,"&gt;0.01")+(Zahlungseingang!$I$3:$I$347&lt;=0.01)))</f>
        <v/>
      </c>
      <c r="G20" s="20" t="inlineStr">
        <is>
          <t>0–30 Tage</t>
        </is>
      </c>
      <c r="H20" s="21" t="n"/>
      <c r="I20" s="24">
        <f>SUMIFS(Zahlungseingang!$I$3:$I$347,Zahlungseingang!$L$3:$L$347,"&gt;="&amp;0,Zahlungseingang!$L$3:$L$347,"&lt;="&amp;30,Zahlungseingang!$I$3:$I$347,"&gt;0")</f>
        <v/>
      </c>
      <c r="J20" s="26">
        <f>IFERROR(I20/SUM($I$20:$I$23),0)</f>
        <v/>
      </c>
    </row>
    <row r="21">
      <c r="B21" s="27" t="inlineStr">
        <is>
          <t>Ratenzahlung vereinbart</t>
        </is>
      </c>
      <c r="C21" s="21" t="n"/>
      <c r="D21" s="30">
        <f>SUMIFS(Zahlungseingang!$I$3:$I$347,Zahlungseingang!$M$3:$M$347,B21,Zahlungseingang!$I$3:$I$347,"&gt;0")</f>
        <v/>
      </c>
      <c r="E21" s="28">
        <f>SUMPRODUCT((Zahlungseingang!$M$3:$M$347=B21)*(Zahlungseingang!$I$3:$I$347&gt;0.01)/(COUNTIFS(Zahlungseingang!$A$3:$A$347,Zahlungseingang!$A$3:$A$347,Zahlungseingang!$I$3:$I$347,"&gt;0.01")+(Zahlungseingang!$I$3:$I$347&lt;=0.01)))</f>
        <v/>
      </c>
      <c r="G21" s="27" t="inlineStr">
        <is>
          <t>31–60 Tage</t>
        </is>
      </c>
      <c r="H21" s="21" t="n"/>
      <c r="I21" s="30">
        <f>SUMIFS(Zahlungseingang!$I$3:$I$347,Zahlungseingang!$L$3:$L$347,"&gt;="&amp;31,Zahlungseingang!$L$3:$L$347,"&lt;="&amp;60,Zahlungseingang!$I$3:$I$347,"&gt;0")</f>
        <v/>
      </c>
      <c r="J21" s="32">
        <f>IFERROR(I21/SUM($I$20:$I$23),0)</f>
        <v/>
      </c>
    </row>
    <row r="22">
      <c r="B22" s="20" t="inlineStr">
        <is>
          <t>Strittig</t>
        </is>
      </c>
      <c r="C22" s="21" t="n"/>
      <c r="D22" s="24">
        <f>SUMIFS(Zahlungseingang!$I$3:$I$347,Zahlungseingang!$M$3:$M$347,B22,Zahlungseingang!$I$3:$I$347,"&gt;0")</f>
        <v/>
      </c>
      <c r="E22" s="22">
        <f>SUMPRODUCT((Zahlungseingang!$M$3:$M$347=B22)*(Zahlungseingang!$I$3:$I$347&gt;0.01)/(COUNTIFS(Zahlungseingang!$A$3:$A$347,Zahlungseingang!$A$3:$A$347,Zahlungseingang!$I$3:$I$347,"&gt;0.01")+(Zahlungseingang!$I$3:$I$347&lt;=0.01)))</f>
        <v/>
      </c>
      <c r="G22" s="20" t="inlineStr">
        <is>
          <t>61–90 Tage</t>
        </is>
      </c>
      <c r="H22" s="21" t="n"/>
      <c r="I22" s="24">
        <f>SUMIFS(Zahlungseingang!$I$3:$I$347,Zahlungseingang!$L$3:$L$347,"&gt;="&amp;61,Zahlungseingang!$L$3:$L$347,"&lt;="&amp;90,Zahlungseingang!$I$3:$I$347,"&gt;0")</f>
        <v/>
      </c>
      <c r="J22" s="26">
        <f>IFERROR(I22/SUM($I$20:$I$23),0)</f>
        <v/>
      </c>
    </row>
    <row r="23">
      <c r="B23" s="27" t="inlineStr">
        <is>
          <t>Mahnbescheid beantragt</t>
        </is>
      </c>
      <c r="C23" s="21" t="n"/>
      <c r="D23" s="30">
        <f>SUMIFS(Zahlungseingang!$I$3:$I$347,Zahlungseingang!$M$3:$M$347,B23,Zahlungseingang!$I$3:$I$347,"&gt;0")</f>
        <v/>
      </c>
      <c r="E23" s="28">
        <f>SUMPRODUCT((Zahlungseingang!$M$3:$M$347=B23)*(Zahlungseingang!$I$3:$I$347&gt;0.01)/(COUNTIFS(Zahlungseingang!$A$3:$A$347,Zahlungseingang!$A$3:$A$347,Zahlungseingang!$I$3:$I$347,"&gt;0.01")+(Zahlungseingang!$I$3:$I$347&lt;=0.01)))</f>
        <v/>
      </c>
      <c r="G23" s="27" t="inlineStr">
        <is>
          <t>über 90 Tage</t>
        </is>
      </c>
      <c r="H23" s="21" t="n"/>
      <c r="I23" s="30">
        <f>SUMIFS(Zahlungseingang!$I$3:$I$347,Zahlungseingang!$L$3:$L$347,"&gt;="&amp;91,Zahlungseingang!$L$3:$L$347,"&lt;="&amp;9999,Zahlungseingang!$I$3:$I$347,"&gt;0")</f>
        <v/>
      </c>
      <c r="J23" s="32">
        <f>IFERROR(I23/SUM($I$20:$I$23),0)</f>
        <v/>
      </c>
    </row>
    <row r="24">
      <c r="B24" s="20" t="inlineStr">
        <is>
          <t>Rechtsanwalt beauftragt</t>
        </is>
      </c>
      <c r="C24" s="21" t="n"/>
      <c r="D24" s="24">
        <f>SUMIFS(Zahlungseingang!$I$3:$I$347,Zahlungseingang!$M$3:$M$347,B24,Zahlungseingang!$I$3:$I$347,"&gt;0")</f>
        <v/>
      </c>
      <c r="E24" s="22">
        <f>SUMPRODUCT((Zahlungseingang!$M$3:$M$347=B24)*(Zahlungseingang!$I$3:$I$347&gt;0.01)/(COUNTIFS(Zahlungseingang!$A$3:$A$347,Zahlungseingang!$A$3:$A$347,Zahlungseingang!$I$3:$I$347,"&gt;0.01")+(Zahlungseingang!$I$3:$I$347&lt;=0.01)))</f>
        <v/>
      </c>
    </row>
    <row r="42">
      <c r="J42" s="18" t="inlineStr">
        <is>
          <t>Instandhaltung, Maßnahmen, Umlagen</t>
        </is>
      </c>
    </row>
    <row r="43">
      <c r="J43" s="20" t="inlineStr">
        <is>
          <t>Instandhaltung Ist / Budget anteilig</t>
        </is>
      </c>
      <c r="M43" s="39">
        <f>SUM(Instandhaltung!$G$3:$G$122)/SUM(Instandhaltung!$F$3:$F$122)</f>
        <v/>
      </c>
      <c r="N43" s="21" t="n"/>
    </row>
    <row r="44">
      <c r="J44" s="20" t="inlineStr">
        <is>
          <t>Einheiten über Budget</t>
        </is>
      </c>
      <c r="M44" s="35">
        <f>COUNTIF(Instandhaltung!$H$3:$H$122,"&gt;1")</f>
        <v/>
      </c>
      <c r="N44" s="21" t="n"/>
    </row>
    <row r="45">
      <c r="J45" s="20" t="inlineStr">
        <is>
          <t>Maßnahmen freigegeben</t>
        </is>
      </c>
      <c r="M45" s="37">
        <f>SUM(Maßnahmen!$F$3:$F$24)</f>
        <v/>
      </c>
      <c r="N45" s="21" t="n"/>
    </row>
    <row r="46">
      <c r="J46" s="20" t="inlineStr">
        <is>
          <t>davon abgerechnet</t>
        </is>
      </c>
      <c r="M46" s="37">
        <f>SUMIF(Maßnahmen!$L$3:$L$24,"Abgerechnet",Maßnahmen!$G$3:$G$24)</f>
        <v/>
      </c>
      <c r="N46" s="21" t="n"/>
    </row>
    <row r="47">
      <c r="J47" s="20" t="inlineStr">
        <is>
          <t>Maßnahmen in Freigabe</t>
        </is>
      </c>
      <c r="M47" s="35">
        <f>COUNTIF(Maßnahmen!$L$3:$L$24,"Angefragt")</f>
        <v/>
      </c>
      <c r="N47" s="21" t="n"/>
    </row>
    <row r="48">
      <c r="J48" s="20" t="inlineStr">
        <is>
          <t>Sonderumlagen fällig bis Jahresende</t>
        </is>
      </c>
      <c r="M48" s="37">
        <f>SUMIF(Sonderumlagen!$J$3:$J$12,"&lt;&gt;Bezahlt",Sonderumlagen!$G$3:$G$12)</f>
        <v/>
      </c>
      <c r="N48" s="21" t="n"/>
    </row>
    <row r="49">
      <c r="J49" s="20" t="inlineStr">
        <is>
          <t>NK-Abrechnung 2025: Nachzahlungen</t>
        </is>
      </c>
      <c r="M49" s="37">
        <f>SUMIF('NK-Abrechnung'!$H$3:$H$102,"&gt;0")</f>
        <v/>
      </c>
      <c r="N49" s="21" t="n"/>
    </row>
    <row r="50">
      <c r="J50" s="20" t="inlineStr">
        <is>
          <t>NK-Abrechnung 2025: Guthaben</t>
        </is>
      </c>
      <c r="M50" s="37">
        <f>SUMIF('NK-Abrechnung'!$H$3:$H$102,"&lt;0")</f>
        <v/>
      </c>
      <c r="N50" s="21" t="n"/>
    </row>
    <row r="51">
      <c r="J51" s="20" t="inlineStr">
        <is>
          <t>NK-Abrechnung 2025: überfällig</t>
        </is>
      </c>
      <c r="M51" s="37">
        <f>SUMIF('NK-Abrechnung'!$L$3:$L$102,"Überfällig",'NK-Abrechnung'!$K$3:$K$102)</f>
        <v/>
      </c>
      <c r="N51" s="21" t="n"/>
    </row>
    <row r="57">
      <c r="B57" s="18" t="inlineStr">
        <is>
          <t>Größte Rückstände seit Verwaltungsbeginn</t>
        </is>
      </c>
    </row>
    <row r="58">
      <c r="B58" s="40" t="inlineStr">
        <is>
          <t>Rang</t>
        </is>
      </c>
      <c r="C58" s="40" t="inlineStr">
        <is>
          <t>Einheit</t>
        </is>
      </c>
      <c r="D58" s="40" t="inlineStr">
        <is>
          <t>Mieter</t>
        </is>
      </c>
      <c r="F58" s="40" t="inlineStr">
        <is>
          <t>Offen gesamt</t>
        </is>
      </c>
      <c r="G58" s="40" t="inlineStr">
        <is>
          <t>Mahnstufe</t>
        </is>
      </c>
      <c r="H58" s="40" t="inlineStr">
        <is>
          <t>Forderungsstatus</t>
        </is>
      </c>
    </row>
    <row r="59">
      <c r="B59" s="20" t="n">
        <v>1</v>
      </c>
      <c r="C59" s="20">
        <f>INDEX(Historie!$A$3:$A$117,MATCH(F59,Historie!$W$3:$W$117,0))</f>
        <v/>
      </c>
      <c r="D59" s="20">
        <f>INDEX(Historie!$C$3:$C$117,MATCH(F59,Historie!$W$3:$W$117,0))</f>
        <v/>
      </c>
      <c r="E59" s="21" t="n"/>
      <c r="F59" s="41">
        <f>LARGE(Historie!$W$3:$W$117,1)</f>
        <v/>
      </c>
      <c r="G59" s="20">
        <f>INDEX(Objektdaten!$V$3:$V$122,MATCH(C59,Objektdaten!$A$3:$A$122,0))</f>
        <v/>
      </c>
      <c r="H59" s="20">
        <f>INDEX(Zahlungseingang!$M$3:$M$347,MATCH(C59,Zahlungseingang!$A$3:$A$347,0))</f>
        <v/>
      </c>
      <c r="I59" s="21" t="n"/>
    </row>
    <row r="60">
      <c r="B60" s="27" t="n">
        <v>2</v>
      </c>
      <c r="C60" s="27">
        <f>INDEX(Historie!$A$3:$A$117,MATCH(F60,Historie!$W$3:$W$117,0))</f>
        <v/>
      </c>
      <c r="D60" s="27">
        <f>INDEX(Historie!$C$3:$C$117,MATCH(F60,Historie!$W$3:$W$117,0))</f>
        <v/>
      </c>
      <c r="E60" s="21" t="n"/>
      <c r="F60" s="42">
        <f>LARGE(Historie!$W$3:$W$117,2)</f>
        <v/>
      </c>
      <c r="G60" s="27">
        <f>INDEX(Objektdaten!$V$3:$V$122,MATCH(C60,Objektdaten!$A$3:$A$122,0))</f>
        <v/>
      </c>
      <c r="H60" s="27">
        <f>INDEX(Zahlungseingang!$M$3:$M$347,MATCH(C60,Zahlungseingang!$A$3:$A$347,0))</f>
        <v/>
      </c>
      <c r="I60" s="21" t="n"/>
    </row>
    <row r="61">
      <c r="B61" s="20" t="n">
        <v>3</v>
      </c>
      <c r="C61" s="20">
        <f>INDEX(Historie!$A$3:$A$117,MATCH(F61,Historie!$W$3:$W$117,0))</f>
        <v/>
      </c>
      <c r="D61" s="20">
        <f>INDEX(Historie!$C$3:$C$117,MATCH(F61,Historie!$W$3:$W$117,0))</f>
        <v/>
      </c>
      <c r="E61" s="21" t="n"/>
      <c r="F61" s="41">
        <f>LARGE(Historie!$W$3:$W$117,3)</f>
        <v/>
      </c>
      <c r="G61" s="20">
        <f>INDEX(Objektdaten!$V$3:$V$122,MATCH(C61,Objektdaten!$A$3:$A$122,0))</f>
        <v/>
      </c>
      <c r="H61" s="20">
        <f>INDEX(Zahlungseingang!$M$3:$M$347,MATCH(C61,Zahlungseingang!$A$3:$A$347,0))</f>
        <v/>
      </c>
      <c r="I61" s="21" t="n"/>
    </row>
    <row r="62">
      <c r="B62" s="27" t="n">
        <v>4</v>
      </c>
      <c r="C62" s="27">
        <f>INDEX(Historie!$A$3:$A$117,MATCH(F62,Historie!$W$3:$W$117,0))</f>
        <v/>
      </c>
      <c r="D62" s="27">
        <f>INDEX(Historie!$C$3:$C$117,MATCH(F62,Historie!$W$3:$W$117,0))</f>
        <v/>
      </c>
      <c r="E62" s="21" t="n"/>
      <c r="F62" s="42">
        <f>LARGE(Historie!$W$3:$W$117,4)</f>
        <v/>
      </c>
      <c r="G62" s="27">
        <f>INDEX(Objektdaten!$V$3:$V$122,MATCH(C62,Objektdaten!$A$3:$A$122,0))</f>
        <v/>
      </c>
      <c r="H62" s="27">
        <f>INDEX(Zahlungseingang!$M$3:$M$347,MATCH(C62,Zahlungseingang!$A$3:$A$347,0))</f>
        <v/>
      </c>
      <c r="I62" s="21" t="n"/>
    </row>
    <row r="63">
      <c r="B63" s="20" t="n">
        <v>5</v>
      </c>
      <c r="C63" s="20">
        <f>INDEX(Historie!$A$3:$A$117,MATCH(F63,Historie!$W$3:$W$117,0))</f>
        <v/>
      </c>
      <c r="D63" s="20">
        <f>INDEX(Historie!$C$3:$C$117,MATCH(F63,Historie!$W$3:$W$117,0))</f>
        <v/>
      </c>
      <c r="E63" s="21" t="n"/>
      <c r="F63" s="41">
        <f>LARGE(Historie!$W$3:$W$117,5)</f>
        <v/>
      </c>
      <c r="G63" s="20">
        <f>INDEX(Objektdaten!$V$3:$V$122,MATCH(C63,Objektdaten!$A$3:$A$122,0))</f>
        <v/>
      </c>
      <c r="H63" s="20">
        <f>INDEX(Zahlungseingang!$M$3:$M$347,MATCH(C63,Zahlungseingang!$A$3:$A$347,0))</f>
        <v/>
      </c>
      <c r="I63" s="21" t="n"/>
    </row>
    <row r="65">
      <c r="B65" s="43" t="inlineStr">
        <is>
          <t>Alle Werte werden per Formel aus den Detailblättern berechnet. Namen, Adressen und Beträge sind frei erfunden.</t>
        </is>
      </c>
    </row>
  </sheetData>
  <mergeCells count="65">
    <mergeCell ref="G21:H21"/>
    <mergeCell ref="D60:E60"/>
    <mergeCell ref="B16:C16"/>
    <mergeCell ref="M43:N43"/>
    <mergeCell ref="L7:M7"/>
    <mergeCell ref="B7:C7"/>
    <mergeCell ref="J5:K5"/>
    <mergeCell ref="J49:L49"/>
    <mergeCell ref="D63:E63"/>
    <mergeCell ref="M44:N44"/>
    <mergeCell ref="J45:L45"/>
    <mergeCell ref="H63:I63"/>
    <mergeCell ref="B22:C22"/>
    <mergeCell ref="F6:G6"/>
    <mergeCell ref="G23:H23"/>
    <mergeCell ref="M49:N49"/>
    <mergeCell ref="H58:I58"/>
    <mergeCell ref="M48:N48"/>
    <mergeCell ref="F7:G7"/>
    <mergeCell ref="B12:C12"/>
    <mergeCell ref="D6:E6"/>
    <mergeCell ref="B21:C21"/>
    <mergeCell ref="H59:I59"/>
    <mergeCell ref="H6:I6"/>
    <mergeCell ref="M51:N51"/>
    <mergeCell ref="B11:C11"/>
    <mergeCell ref="J6:K6"/>
    <mergeCell ref="F5:G5"/>
    <mergeCell ref="H60:I60"/>
    <mergeCell ref="B23:C23"/>
    <mergeCell ref="G19:H19"/>
    <mergeCell ref="B14:C14"/>
    <mergeCell ref="J47:L47"/>
    <mergeCell ref="L5:M5"/>
    <mergeCell ref="D61:E61"/>
    <mergeCell ref="J43:L43"/>
    <mergeCell ref="J50:L50"/>
    <mergeCell ref="H61:I61"/>
    <mergeCell ref="B13:C13"/>
    <mergeCell ref="J51:L51"/>
    <mergeCell ref="J46:L46"/>
    <mergeCell ref="D7:E7"/>
    <mergeCell ref="H7:I7"/>
    <mergeCell ref="B19:C19"/>
    <mergeCell ref="M46:N46"/>
    <mergeCell ref="J7:K7"/>
    <mergeCell ref="D62:E62"/>
    <mergeCell ref="M45:N45"/>
    <mergeCell ref="J48:L48"/>
    <mergeCell ref="D58:E58"/>
    <mergeCell ref="J44:L44"/>
    <mergeCell ref="B6:C6"/>
    <mergeCell ref="B24:C24"/>
    <mergeCell ref="G20:H20"/>
    <mergeCell ref="B15:C15"/>
    <mergeCell ref="L6:M6"/>
    <mergeCell ref="M47:N47"/>
    <mergeCell ref="B5:C5"/>
    <mergeCell ref="B20:C20"/>
    <mergeCell ref="H62:I62"/>
    <mergeCell ref="D5:E5"/>
    <mergeCell ref="H5:I5"/>
    <mergeCell ref="M50:N50"/>
    <mergeCell ref="G22:H22"/>
    <mergeCell ref="D59:E59"/>
  </mergeCells>
  <conditionalFormatting sqref="J20:J23">
    <cfRule type="dataBar" priority="1">
      <dataBar>
        <cfvo type="num" val="0"/>
        <cfvo type="num" val="1"/>
        <color rgb="00B45309"/>
      </dataBar>
    </cfRule>
  </conditionalFormatting>
  <pageMargins left="0.75" right="0.75" top="1" bottom="1" header="0.5" footer="0.5"/>
  <pageSetup orientation="portrait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1D6F7A"/>
    <outlinePr summaryBelow="1" summaryRight="1"/>
    <pageSetUpPr fitToPage="1"/>
  </sheetPr>
  <dimension ref="A1:W12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7" customWidth="1" min="2" max="2"/>
    <col width="24" customWidth="1" min="3" max="3"/>
    <col width="30" customWidth="1" min="4" max="4"/>
    <col width="7" customWidth="1" min="5" max="5"/>
    <col width="17" customWidth="1" min="6" max="6"/>
    <col width="8" customWidth="1" min="7" max="7"/>
    <col width="15" customWidth="1" min="8" max="8"/>
    <col width="10" customWidth="1" min="9" max="9"/>
    <col width="11" customWidth="1" min="10" max="10"/>
    <col width="11" customWidth="1" min="11" max="11"/>
    <col width="11" customWidth="1" min="12" max="12"/>
    <col width="12" customWidth="1" min="13" max="13"/>
    <col width="18" customWidth="1" min="14" max="14"/>
    <col width="18" customWidth="1" min="15" max="15"/>
    <col width="13" customWidth="1" min="16" max="16"/>
    <col width="10" customWidth="1" min="17" max="17"/>
    <col width="13" customWidth="1" min="18" max="18"/>
    <col width="13" customWidth="1" min="19" max="19"/>
    <col width="12" customWidth="1" min="20" max="20"/>
    <col width="13" customWidth="1" min="21" max="21"/>
    <col width="9" customWidth="1" min="22" max="22"/>
    <col width="40" customWidth="1" min="23" max="23"/>
  </cols>
  <sheetData>
    <row r="1">
      <c r="A1" s="43" t="inlineStr">
        <is>
          <t>Stammdaten je Einheit, Stand 30.09.2026. Alle Namen, Adressen und Werte sind fiktiv.</t>
        </is>
      </c>
    </row>
    <row r="2" ht="42" customHeight="1">
      <c r="A2" s="44" t="inlineStr">
        <is>
          <t>Einheit</t>
        </is>
      </c>
      <c r="B2" s="44" t="inlineStr">
        <is>
          <t>Eigentümer</t>
        </is>
      </c>
      <c r="C2" s="44" t="inlineStr">
        <is>
          <t>Region</t>
        </is>
      </c>
      <c r="D2" s="44" t="inlineStr">
        <is>
          <t>Adresse</t>
        </is>
      </c>
      <c r="E2" s="44" t="inlineStr">
        <is>
          <t>PLZ</t>
        </is>
      </c>
      <c r="F2" s="44" t="inlineStr">
        <is>
          <t>Ort</t>
        </is>
      </c>
      <c r="G2" s="44" t="inlineStr">
        <is>
          <t>Lage</t>
        </is>
      </c>
      <c r="H2" s="44" t="inlineStr">
        <is>
          <t>Objektart</t>
        </is>
      </c>
      <c r="I2" s="44" t="inlineStr">
        <is>
          <t>Wohnfläche m²</t>
        </is>
      </c>
      <c r="J2" s="44" t="inlineStr">
        <is>
          <t>Status</t>
        </is>
      </c>
      <c r="K2" s="44" t="inlineStr">
        <is>
          <t>Mietbeginn</t>
        </is>
      </c>
      <c r="L2" s="44" t="inlineStr">
        <is>
          <t>Mietende</t>
        </is>
      </c>
      <c r="M2" s="44" t="inlineStr">
        <is>
          <t>Kündigungsverzicht (Monate)</t>
        </is>
      </c>
      <c r="N2" s="44" t="inlineStr">
        <is>
          <t>Mieter 1</t>
        </is>
      </c>
      <c r="O2" s="44" t="inlineStr">
        <is>
          <t>Mieter 2</t>
        </is>
      </c>
      <c r="P2" s="44" t="inlineStr">
        <is>
          <t>Nettokaltmiete p.m.</t>
        </is>
      </c>
      <c r="Q2" s="44" t="inlineStr">
        <is>
          <t>Miete €/m²</t>
        </is>
      </c>
      <c r="R2" s="44" t="inlineStr">
        <is>
          <t>Vorauszahlung Betriebskosten</t>
        </is>
      </c>
      <c r="S2" s="44" t="inlineStr">
        <is>
          <t>Vorauszahlung Heizkosten</t>
        </is>
      </c>
      <c r="T2" s="44" t="inlineStr">
        <is>
          <t>Vereinbarte Mietminderung</t>
        </is>
      </c>
      <c r="U2" s="44" t="inlineStr">
        <is>
          <t>Gesamtmiete p.m.</t>
        </is>
      </c>
      <c r="V2" s="44" t="inlineStr">
        <is>
          <t>Mahnstufe</t>
        </is>
      </c>
      <c r="W2" s="44" t="inlineStr">
        <is>
          <t>Bemerkung</t>
        </is>
      </c>
    </row>
    <row r="3">
      <c r="A3" s="20" t="inlineStr">
        <is>
          <t>LK-0001</t>
        </is>
      </c>
      <c r="B3" s="20" t="inlineStr">
        <is>
          <t>Musterportfolio Süd II GmbH</t>
        </is>
      </c>
      <c r="C3" s="20" t="inlineStr">
        <is>
          <t>München</t>
        </is>
      </c>
      <c r="D3" s="20" t="inlineStr">
        <is>
          <t>Lindenstraße 11a, 81541 München</t>
        </is>
      </c>
      <c r="E3" s="20" t="inlineStr">
        <is>
          <t>81541</t>
        </is>
      </c>
      <c r="F3" s="20" t="inlineStr">
        <is>
          <t>München</t>
        </is>
      </c>
      <c r="G3" s="20" t="inlineStr">
        <is>
          <t>WE 03</t>
        </is>
      </c>
      <c r="H3" s="20" t="inlineStr">
        <is>
          <t>Wohnung</t>
        </is>
      </c>
      <c r="I3" s="45" t="n">
        <v>49.79</v>
      </c>
      <c r="J3" s="20" t="inlineStr">
        <is>
          <t>Vermietet</t>
        </is>
      </c>
      <c r="K3" s="46" t="n">
        <v>41935</v>
      </c>
      <c r="L3" s="46" t="n"/>
      <c r="M3" s="22" t="n"/>
      <c r="N3" s="20" t="inlineStr">
        <is>
          <t>Felix Ebner</t>
        </is>
      </c>
      <c r="O3" s="20" t="n"/>
      <c r="P3" s="41" t="n">
        <v>1166.58</v>
      </c>
      <c r="Q3" s="47">
        <f>IF(I3=0,"",P3/I3)</f>
        <v/>
      </c>
      <c r="R3" s="41" t="n">
        <v>143</v>
      </c>
      <c r="S3" s="41" t="n">
        <v>61</v>
      </c>
      <c r="T3" s="41" t="n">
        <v>0</v>
      </c>
      <c r="U3" s="41">
        <f>P3+R3+S3+T3</f>
        <v/>
      </c>
      <c r="V3" s="22" t="n"/>
      <c r="W3" s="20" t="n"/>
    </row>
    <row r="4">
      <c r="A4" s="27" t="inlineStr">
        <is>
          <t>LK-0002</t>
        </is>
      </c>
      <c r="B4" s="27" t="inlineStr">
        <is>
          <t>Musterportfolio Süd I GmbH</t>
        </is>
      </c>
      <c r="C4" s="27" t="inlineStr">
        <is>
          <t>Landkreis Fürstenfeldbruck</t>
        </is>
      </c>
      <c r="D4" s="27" t="inlineStr">
        <is>
          <t>Am Anger 90b, 82178 Puchheim</t>
        </is>
      </c>
      <c r="E4" s="27" t="inlineStr">
        <is>
          <t>82178</t>
        </is>
      </c>
      <c r="F4" s="27" t="inlineStr">
        <is>
          <t>Puchheim</t>
        </is>
      </c>
      <c r="G4" s="27" t="inlineStr">
        <is>
          <t>WE 14</t>
        </is>
      </c>
      <c r="H4" s="27" t="inlineStr">
        <is>
          <t>Penthouse</t>
        </is>
      </c>
      <c r="I4" s="48" t="n">
        <v>123.37</v>
      </c>
      <c r="J4" s="27" t="inlineStr">
        <is>
          <t>Vermietet</t>
        </is>
      </c>
      <c r="K4" s="49" t="n">
        <v>44808</v>
      </c>
      <c r="L4" s="49" t="n"/>
      <c r="M4" s="28" t="n">
        <v>24</v>
      </c>
      <c r="N4" s="27" t="inlineStr">
        <is>
          <t>Emilia Lechner</t>
        </is>
      </c>
      <c r="O4" s="27" t="inlineStr">
        <is>
          <t>Felix Maier</t>
        </is>
      </c>
      <c r="P4" s="42" t="n">
        <v>2152.81</v>
      </c>
      <c r="Q4" s="50">
        <f>IF(I4=0,"",P4/I4)</f>
        <v/>
      </c>
      <c r="R4" s="42" t="n">
        <v>451</v>
      </c>
      <c r="S4" s="42" t="n">
        <v>126</v>
      </c>
      <c r="T4" s="42" t="n">
        <v>0</v>
      </c>
      <c r="U4" s="42">
        <f>P4+R4+S4+T4</f>
        <v/>
      </c>
      <c r="V4" s="28" t="n"/>
      <c r="W4" s="27" t="n"/>
    </row>
    <row r="5">
      <c r="A5" s="20" t="inlineStr">
        <is>
          <t>LK-0003</t>
        </is>
      </c>
      <c r="B5" s="20" t="inlineStr">
        <is>
          <t>Musterportfolio Süd I GmbH</t>
        </is>
      </c>
      <c r="C5" s="20" t="inlineStr">
        <is>
          <t>München</t>
        </is>
      </c>
      <c r="D5" s="20" t="inlineStr">
        <is>
          <t>Am Anger 82a, 81673 München</t>
        </is>
      </c>
      <c r="E5" s="20" t="inlineStr">
        <is>
          <t>81673</t>
        </is>
      </c>
      <c r="F5" s="20" t="inlineStr">
        <is>
          <t>München</t>
        </is>
      </c>
      <c r="G5" s="20" t="inlineStr">
        <is>
          <t>WE 21</t>
        </is>
      </c>
      <c r="H5" s="20" t="inlineStr">
        <is>
          <t>Wohnung</t>
        </is>
      </c>
      <c r="I5" s="45" t="n">
        <v>83.79000000000001</v>
      </c>
      <c r="J5" s="20" t="inlineStr">
        <is>
          <t>Vermietet</t>
        </is>
      </c>
      <c r="K5" s="46" t="n">
        <v>42405</v>
      </c>
      <c r="L5" s="46" t="n"/>
      <c r="M5" s="22" t="n">
        <v>12</v>
      </c>
      <c r="N5" s="20" t="inlineStr">
        <is>
          <t>Lukas Pichler</t>
        </is>
      </c>
      <c r="O5" s="20" t="n"/>
      <c r="P5" s="41" t="n">
        <v>1721.05</v>
      </c>
      <c r="Q5" s="47">
        <f>IF(I5=0,"",P5/I5)</f>
        <v/>
      </c>
      <c r="R5" s="41" t="n">
        <v>256</v>
      </c>
      <c r="S5" s="41" t="n">
        <v>121</v>
      </c>
      <c r="T5" s="41" t="n">
        <v>0</v>
      </c>
      <c r="U5" s="41">
        <f>P5+R5+S5+T5</f>
        <v/>
      </c>
      <c r="V5" s="22" t="n">
        <v>1</v>
      </c>
      <c r="W5" s="20" t="n"/>
    </row>
    <row r="6">
      <c r="A6" s="27" t="inlineStr">
        <is>
          <t>LK-0004</t>
        </is>
      </c>
      <c r="B6" s="27" t="inlineStr">
        <is>
          <t>Musterportfolio Süd I GmbH</t>
        </is>
      </c>
      <c r="C6" s="27" t="inlineStr">
        <is>
          <t>Landkreis Starnberg</t>
        </is>
      </c>
      <c r="D6" s="27" t="inlineStr">
        <is>
          <t>Fliederweg 11, 82319 Starnberg</t>
        </is>
      </c>
      <c r="E6" s="27" t="inlineStr">
        <is>
          <t>82319</t>
        </is>
      </c>
      <c r="F6" s="27" t="inlineStr">
        <is>
          <t>Starnberg</t>
        </is>
      </c>
      <c r="G6" s="27" t="inlineStr">
        <is>
          <t>WE 13</t>
        </is>
      </c>
      <c r="H6" s="27" t="inlineStr">
        <is>
          <t>Wohnung</t>
        </is>
      </c>
      <c r="I6" s="48" t="n">
        <v>95.90000000000001</v>
      </c>
      <c r="J6" s="27" t="inlineStr">
        <is>
          <t>Vermietet</t>
        </is>
      </c>
      <c r="K6" s="49" t="n">
        <v>43151</v>
      </c>
      <c r="L6" s="49" t="n"/>
      <c r="M6" s="28" t="n"/>
      <c r="N6" s="27" t="inlineStr">
        <is>
          <t>Johanna Berger</t>
        </is>
      </c>
      <c r="O6" s="27" t="n"/>
      <c r="P6" s="42" t="n">
        <v>1984.17</v>
      </c>
      <c r="Q6" s="50">
        <f>IF(I6=0,"",P6/I6)</f>
        <v/>
      </c>
      <c r="R6" s="42" t="n">
        <v>281</v>
      </c>
      <c r="S6" s="42" t="n">
        <v>113</v>
      </c>
      <c r="T6" s="42" t="n">
        <v>0</v>
      </c>
      <c r="U6" s="42">
        <f>P6+R6+S6+T6</f>
        <v/>
      </c>
      <c r="V6" s="28" t="n"/>
      <c r="W6" s="27" t="n"/>
    </row>
    <row r="7">
      <c r="A7" s="20" t="inlineStr">
        <is>
          <t>LK-0005</t>
        </is>
      </c>
      <c r="B7" s="20" t="inlineStr">
        <is>
          <t>Musterportfolio Süd I GmbH</t>
        </is>
      </c>
      <c r="C7" s="20" t="inlineStr">
        <is>
          <t>Landkreis Fürstenfeldbruck</t>
        </is>
      </c>
      <c r="D7" s="20" t="inlineStr">
        <is>
          <t>Brunnenweg 140b, 82256 Fürstenfeldbruck</t>
        </is>
      </c>
      <c r="E7" s="20" t="inlineStr">
        <is>
          <t>82256</t>
        </is>
      </c>
      <c r="F7" s="20" t="inlineStr">
        <is>
          <t>Fürstenfeldbruck</t>
        </is>
      </c>
      <c r="G7" s="20" t="inlineStr">
        <is>
          <t>WE 17</t>
        </is>
      </c>
      <c r="H7" s="20" t="inlineStr">
        <is>
          <t>Wohnung</t>
        </is>
      </c>
      <c r="I7" s="45" t="n">
        <v>84.04000000000001</v>
      </c>
      <c r="J7" s="20" t="inlineStr">
        <is>
          <t>Vermietet</t>
        </is>
      </c>
      <c r="K7" s="46" t="n">
        <v>45331</v>
      </c>
      <c r="L7" s="46" t="n"/>
      <c r="M7" s="22" t="n">
        <v>24</v>
      </c>
      <c r="N7" s="20" t="inlineStr">
        <is>
          <t>Laura Berger</t>
        </is>
      </c>
      <c r="O7" s="20" t="n"/>
      <c r="P7" s="41" t="n">
        <v>1408.51</v>
      </c>
      <c r="Q7" s="47">
        <f>IF(I7=0,"",P7/I7)</f>
        <v/>
      </c>
      <c r="R7" s="41" t="n">
        <v>307</v>
      </c>
      <c r="S7" s="41" t="n">
        <v>90</v>
      </c>
      <c r="T7" s="41" t="n">
        <v>0</v>
      </c>
      <c r="U7" s="41">
        <f>P7+R7+S7+T7</f>
        <v/>
      </c>
      <c r="V7" s="22" t="n"/>
      <c r="W7" s="20" t="n"/>
    </row>
    <row r="8">
      <c r="A8" s="27" t="inlineStr">
        <is>
          <t>LK-0006</t>
        </is>
      </c>
      <c r="B8" s="27" t="inlineStr">
        <is>
          <t>Musterportfolio Süd I GmbH</t>
        </is>
      </c>
      <c r="C8" s="27" t="inlineStr">
        <is>
          <t>München</t>
        </is>
      </c>
      <c r="D8" s="27" t="inlineStr">
        <is>
          <t>Kastanienweg 86, 80335 München</t>
        </is>
      </c>
      <c r="E8" s="27" t="inlineStr">
        <is>
          <t>80335</t>
        </is>
      </c>
      <c r="F8" s="27" t="inlineStr">
        <is>
          <t>München</t>
        </is>
      </c>
      <c r="G8" s="27" t="inlineStr">
        <is>
          <t>WE 03</t>
        </is>
      </c>
      <c r="H8" s="27" t="inlineStr">
        <is>
          <t>Wohnung</t>
        </is>
      </c>
      <c r="I8" s="48" t="n">
        <v>88.42</v>
      </c>
      <c r="J8" s="27" t="inlineStr">
        <is>
          <t>Vermietet</t>
        </is>
      </c>
      <c r="K8" s="49" t="n">
        <v>44953</v>
      </c>
      <c r="L8" s="49" t="n"/>
      <c r="M8" s="28" t="n">
        <v>24</v>
      </c>
      <c r="N8" s="27" t="inlineStr">
        <is>
          <t>Leon Graf</t>
        </is>
      </c>
      <c r="O8" s="27" t="inlineStr">
        <is>
          <t>Jonas Huber</t>
        </is>
      </c>
      <c r="P8" s="42" t="n">
        <v>1727.73</v>
      </c>
      <c r="Q8" s="50">
        <f>IF(I8=0,"",P8/I8)</f>
        <v/>
      </c>
      <c r="R8" s="42" t="n">
        <v>320</v>
      </c>
      <c r="S8" s="42" t="n">
        <v>118</v>
      </c>
      <c r="T8" s="42" t="n">
        <v>0</v>
      </c>
      <c r="U8" s="42">
        <f>P8+R8+S8+T8</f>
        <v/>
      </c>
      <c r="V8" s="28" t="n"/>
      <c r="W8" s="27" t="n"/>
    </row>
    <row r="9">
      <c r="A9" s="20" t="inlineStr">
        <is>
          <t>LK-0007</t>
        </is>
      </c>
      <c r="B9" s="20" t="inlineStr">
        <is>
          <t>Musterportfolio Süd I GmbH</t>
        </is>
      </c>
      <c r="C9" s="20" t="inlineStr">
        <is>
          <t>München</t>
        </is>
      </c>
      <c r="D9" s="20" t="inlineStr">
        <is>
          <t>Am Kirchplatz 136b, 81673 München</t>
        </is>
      </c>
      <c r="E9" s="20" t="inlineStr">
        <is>
          <t>81673</t>
        </is>
      </c>
      <c r="F9" s="20" t="inlineStr">
        <is>
          <t>München</t>
        </is>
      </c>
      <c r="G9" s="20" t="inlineStr">
        <is>
          <t>WE 01</t>
        </is>
      </c>
      <c r="H9" s="20" t="inlineStr">
        <is>
          <t>Penthouse</t>
        </is>
      </c>
      <c r="I9" s="45" t="n">
        <v>153.76</v>
      </c>
      <c r="J9" s="20" t="inlineStr">
        <is>
          <t>Vermietet</t>
        </is>
      </c>
      <c r="K9" s="46" t="n">
        <v>45280</v>
      </c>
      <c r="L9" s="46" t="n"/>
      <c r="M9" s="22" t="n">
        <v>48</v>
      </c>
      <c r="N9" s="20" t="inlineStr">
        <is>
          <t>Clara Fuchs</t>
        </is>
      </c>
      <c r="O9" s="20" t="n"/>
      <c r="P9" s="41" t="n">
        <v>3416.55</v>
      </c>
      <c r="Q9" s="47">
        <f>IF(I9=0,"",P9/I9)</f>
        <v/>
      </c>
      <c r="R9" s="41" t="n">
        <v>518</v>
      </c>
      <c r="S9" s="41" t="n">
        <v>242</v>
      </c>
      <c r="T9" s="41" t="n">
        <v>0</v>
      </c>
      <c r="U9" s="41">
        <f>P9+R9+S9+T9</f>
        <v/>
      </c>
      <c r="V9" s="22" t="n"/>
      <c r="W9" s="20" t="n"/>
    </row>
    <row r="10">
      <c r="A10" s="27" t="inlineStr">
        <is>
          <t>LK-0008</t>
        </is>
      </c>
      <c r="B10" s="27" t="inlineStr">
        <is>
          <t>Musterportfolio Süd I GmbH</t>
        </is>
      </c>
      <c r="C10" s="27" t="inlineStr">
        <is>
          <t>München</t>
        </is>
      </c>
      <c r="D10" s="27" t="inlineStr">
        <is>
          <t>Ahornweg 130, 81541 München</t>
        </is>
      </c>
      <c r="E10" s="27" t="inlineStr">
        <is>
          <t>81541</t>
        </is>
      </c>
      <c r="F10" s="27" t="inlineStr">
        <is>
          <t>München</t>
        </is>
      </c>
      <c r="G10" s="27" t="inlineStr">
        <is>
          <t>WE 22</t>
        </is>
      </c>
      <c r="H10" s="27" t="inlineStr">
        <is>
          <t>Maisonette</t>
        </is>
      </c>
      <c r="I10" s="48" t="n">
        <v>85.15000000000001</v>
      </c>
      <c r="J10" s="27" t="inlineStr">
        <is>
          <t>Vermietet</t>
        </is>
      </c>
      <c r="K10" s="49" t="n">
        <v>42981</v>
      </c>
      <c r="L10" s="49" t="n"/>
      <c r="M10" s="28" t="n"/>
      <c r="N10" s="27" t="inlineStr">
        <is>
          <t>Johanna Gruber</t>
        </is>
      </c>
      <c r="O10" s="27" t="inlineStr">
        <is>
          <t>Marie Maier</t>
        </is>
      </c>
      <c r="P10" s="42" t="n">
        <v>2018.91</v>
      </c>
      <c r="Q10" s="50">
        <f>IF(I10=0,"",P10/I10)</f>
        <v/>
      </c>
      <c r="R10" s="42" t="n">
        <v>279</v>
      </c>
      <c r="S10" s="42" t="n">
        <v>116</v>
      </c>
      <c r="T10" s="42" t="n">
        <v>0</v>
      </c>
      <c r="U10" s="42">
        <f>P10+R10+S10+T10</f>
        <v/>
      </c>
      <c r="V10" s="28" t="n"/>
      <c r="W10" s="27" t="n"/>
    </row>
    <row r="11">
      <c r="A11" s="20" t="inlineStr">
        <is>
          <t>LK-0009</t>
        </is>
      </c>
      <c r="B11" s="20" t="inlineStr">
        <is>
          <t>Musterportfolio Süd I GmbH</t>
        </is>
      </c>
      <c r="C11" s="20" t="inlineStr">
        <is>
          <t>München</t>
        </is>
      </c>
      <c r="D11" s="20" t="inlineStr">
        <is>
          <t>Am Mühlbach 129, 80797 München</t>
        </is>
      </c>
      <c r="E11" s="20" t="inlineStr">
        <is>
          <t>80797</t>
        </is>
      </c>
      <c r="F11" s="20" t="inlineStr">
        <is>
          <t>München</t>
        </is>
      </c>
      <c r="G11" s="20" t="inlineStr">
        <is>
          <t>WE 11</t>
        </is>
      </c>
      <c r="H11" s="20" t="inlineStr">
        <is>
          <t>Wohnung</t>
        </is>
      </c>
      <c r="I11" s="45" t="n">
        <v>78.34</v>
      </c>
      <c r="J11" s="20" t="inlineStr">
        <is>
          <t>Vermietet</t>
        </is>
      </c>
      <c r="K11" s="46" t="n">
        <v>45624</v>
      </c>
      <c r="L11" s="46" t="n"/>
      <c r="M11" s="22" t="n">
        <v>24</v>
      </c>
      <c r="N11" s="20" t="inlineStr">
        <is>
          <t>Elias Reiter</t>
        </is>
      </c>
      <c r="O11" s="20" t="inlineStr">
        <is>
          <t>Anna Berger</t>
        </is>
      </c>
      <c r="P11" s="41" t="n">
        <v>1686.66</v>
      </c>
      <c r="Q11" s="47">
        <f>IF(I11=0,"",P11/I11)</f>
        <v/>
      </c>
      <c r="R11" s="41" t="n">
        <v>296</v>
      </c>
      <c r="S11" s="41" t="n">
        <v>98</v>
      </c>
      <c r="T11" s="41" t="n">
        <v>0</v>
      </c>
      <c r="U11" s="41">
        <f>P11+R11+S11+T11</f>
        <v/>
      </c>
      <c r="V11" s="22" t="n"/>
      <c r="W11" s="20" t="n"/>
    </row>
    <row r="12">
      <c r="A12" s="27" t="inlineStr">
        <is>
          <t>LK-0010</t>
        </is>
      </c>
      <c r="B12" s="27" t="inlineStr">
        <is>
          <t>Musterportfolio Süd I GmbH</t>
        </is>
      </c>
      <c r="C12" s="27" t="inlineStr">
        <is>
          <t>Landkreis Fürstenfeldbruck</t>
        </is>
      </c>
      <c r="D12" s="27" t="inlineStr">
        <is>
          <t>Hochfeldstraße 110, 82110 Germering</t>
        </is>
      </c>
      <c r="E12" s="27" t="inlineStr">
        <is>
          <t>82110</t>
        </is>
      </c>
      <c r="F12" s="27" t="inlineStr">
        <is>
          <t>Germering</t>
        </is>
      </c>
      <c r="G12" s="27" t="inlineStr">
        <is>
          <t>WE 12</t>
        </is>
      </c>
      <c r="H12" s="27" t="inlineStr">
        <is>
          <t>Wohnung</t>
        </is>
      </c>
      <c r="I12" s="48" t="n">
        <v>47.89</v>
      </c>
      <c r="J12" s="27" t="inlineStr">
        <is>
          <t>Vermietet</t>
        </is>
      </c>
      <c r="K12" s="49" t="n">
        <v>44857</v>
      </c>
      <c r="L12" s="49" t="n"/>
      <c r="M12" s="28" t="n">
        <v>24</v>
      </c>
      <c r="N12" s="27" t="inlineStr">
        <is>
          <t>Hannah Lang</t>
        </is>
      </c>
      <c r="O12" s="27" t="n"/>
      <c r="P12" s="42" t="n">
        <v>874.47</v>
      </c>
      <c r="Q12" s="50">
        <f>IF(I12=0,"",P12/I12)</f>
        <v/>
      </c>
      <c r="R12" s="42" t="n">
        <v>175</v>
      </c>
      <c r="S12" s="42" t="n">
        <v>63</v>
      </c>
      <c r="T12" s="42" t="n">
        <v>0</v>
      </c>
      <c r="U12" s="42">
        <f>P12+R12+S12+T12</f>
        <v/>
      </c>
      <c r="V12" s="28" t="n"/>
      <c r="W12" s="27" t="n"/>
    </row>
    <row r="13">
      <c r="A13" s="20" t="inlineStr">
        <is>
          <t>LK-0011</t>
        </is>
      </c>
      <c r="B13" s="20" t="inlineStr">
        <is>
          <t>Musterportfolio Süd I GmbH</t>
        </is>
      </c>
      <c r="C13" s="20" t="inlineStr">
        <is>
          <t>Landkreis Fürstenfeldbruck</t>
        </is>
      </c>
      <c r="D13" s="20" t="inlineStr">
        <is>
          <t>Holzstraße 107, 82110 Germering</t>
        </is>
      </c>
      <c r="E13" s="20" t="inlineStr">
        <is>
          <t>82110</t>
        </is>
      </c>
      <c r="F13" s="20" t="inlineStr">
        <is>
          <t>Germering</t>
        </is>
      </c>
      <c r="G13" s="20" t="inlineStr">
        <is>
          <t>WE 20</t>
        </is>
      </c>
      <c r="H13" s="20" t="inlineStr">
        <is>
          <t>Reihenhaus</t>
        </is>
      </c>
      <c r="I13" s="45" t="n">
        <v>136.5</v>
      </c>
      <c r="J13" s="20" t="inlineStr">
        <is>
          <t>Vermietet</t>
        </is>
      </c>
      <c r="K13" s="46" t="n">
        <v>45387</v>
      </c>
      <c r="L13" s="46" t="n"/>
      <c r="M13" s="22" t="n"/>
      <c r="N13" s="20" t="inlineStr">
        <is>
          <t>Theresa Maier</t>
        </is>
      </c>
      <c r="O13" s="20" t="inlineStr">
        <is>
          <t>Maximilian Schmid</t>
        </is>
      </c>
      <c r="P13" s="41" t="n">
        <v>2185.37</v>
      </c>
      <c r="Q13" s="47">
        <f>IF(I13=0,"",P13/I13)</f>
        <v/>
      </c>
      <c r="R13" s="41" t="n">
        <v>431</v>
      </c>
      <c r="S13" s="41" t="n">
        <v>207</v>
      </c>
      <c r="T13" s="41" t="n">
        <v>0</v>
      </c>
      <c r="U13" s="41">
        <f>P13+R13+S13+T13</f>
        <v/>
      </c>
      <c r="V13" s="22" t="n"/>
      <c r="W13" s="20" t="n"/>
    </row>
    <row r="14">
      <c r="A14" s="27" t="inlineStr">
        <is>
          <t>LK-0012</t>
        </is>
      </c>
      <c r="B14" s="27" t="inlineStr">
        <is>
          <t>Musterportfolio Süd I GmbH</t>
        </is>
      </c>
      <c r="C14" s="27" t="inlineStr">
        <is>
          <t>München</t>
        </is>
      </c>
      <c r="D14" s="27" t="inlineStr">
        <is>
          <t>Talstraße 122, 81673 München</t>
        </is>
      </c>
      <c r="E14" s="27" t="inlineStr">
        <is>
          <t>81673</t>
        </is>
      </c>
      <c r="F14" s="27" t="inlineStr">
        <is>
          <t>München</t>
        </is>
      </c>
      <c r="G14" s="27" t="inlineStr">
        <is>
          <t>WE 04</t>
        </is>
      </c>
      <c r="H14" s="27" t="inlineStr">
        <is>
          <t>Reihenhaus</t>
        </is>
      </c>
      <c r="I14" s="48" t="n">
        <v>124.5</v>
      </c>
      <c r="J14" s="27" t="inlineStr">
        <is>
          <t>Vermietet</t>
        </is>
      </c>
      <c r="K14" s="49" t="n">
        <v>44937</v>
      </c>
      <c r="L14" s="49" t="n"/>
      <c r="M14" s="28" t="n">
        <v>48</v>
      </c>
      <c r="N14" s="27" t="inlineStr">
        <is>
          <t>Simon Ebner</t>
        </is>
      </c>
      <c r="O14" s="27" t="n"/>
      <c r="P14" s="42" t="n">
        <v>2456.39</v>
      </c>
      <c r="Q14" s="50">
        <f>IF(I14=0,"",P14/I14)</f>
        <v/>
      </c>
      <c r="R14" s="42" t="n">
        <v>404</v>
      </c>
      <c r="S14" s="42" t="n">
        <v>194</v>
      </c>
      <c r="T14" s="42" t="n">
        <v>-368.46</v>
      </c>
      <c r="U14" s="42">
        <f>P14+R14+S14+T14</f>
        <v/>
      </c>
      <c r="V14" s="28" t="n"/>
      <c r="W14" s="27" t="inlineStr">
        <is>
          <t>Mietminderung vereinbart bis Mängelbeseitigung</t>
        </is>
      </c>
    </row>
    <row r="15">
      <c r="A15" s="20" t="inlineStr">
        <is>
          <t>LK-0013</t>
        </is>
      </c>
      <c r="B15" s="20" t="inlineStr">
        <is>
          <t>Musterportfolio Süd II GmbH</t>
        </is>
      </c>
      <c r="C15" s="20" t="inlineStr">
        <is>
          <t>Landsberg am Lech</t>
        </is>
      </c>
      <c r="D15" s="20" t="inlineStr">
        <is>
          <t>Schlossbergstraße 84b, 86899 Landsberg am Lech</t>
        </is>
      </c>
      <c r="E15" s="20" t="inlineStr">
        <is>
          <t>86899</t>
        </is>
      </c>
      <c r="F15" s="20" t="inlineStr">
        <is>
          <t>Landsberg am Lech</t>
        </is>
      </c>
      <c r="G15" s="20" t="inlineStr">
        <is>
          <t>WE 10</t>
        </is>
      </c>
      <c r="H15" s="20" t="inlineStr">
        <is>
          <t>Wohnung</t>
        </is>
      </c>
      <c r="I15" s="45" t="n">
        <v>42.94</v>
      </c>
      <c r="J15" s="20" t="inlineStr">
        <is>
          <t>Vermietet</t>
        </is>
      </c>
      <c r="K15" s="46" t="n">
        <v>45600</v>
      </c>
      <c r="L15" s="46" t="n"/>
      <c r="M15" s="22" t="n"/>
      <c r="N15" s="20" t="inlineStr">
        <is>
          <t>Marie Wimmer</t>
        </is>
      </c>
      <c r="O15" s="20" t="n"/>
      <c r="P15" s="41" t="n">
        <v>599.01</v>
      </c>
      <c r="Q15" s="47">
        <f>IF(I15=0,"",P15/I15)</f>
        <v/>
      </c>
      <c r="R15" s="41" t="n">
        <v>150</v>
      </c>
      <c r="S15" s="41" t="n">
        <v>61</v>
      </c>
      <c r="T15" s="41" t="n">
        <v>0</v>
      </c>
      <c r="U15" s="41">
        <f>P15+R15+S15+T15</f>
        <v/>
      </c>
      <c r="V15" s="22" t="n"/>
      <c r="W15" s="20" t="n"/>
    </row>
    <row r="16">
      <c r="A16" s="27" t="inlineStr">
        <is>
          <t>LK-0014</t>
        </is>
      </c>
      <c r="B16" s="27" t="inlineStr">
        <is>
          <t>Musterportfolio Süd II GmbH</t>
        </is>
      </c>
      <c r="C16" s="27" t="inlineStr">
        <is>
          <t>München</t>
        </is>
      </c>
      <c r="D16" s="27" t="inlineStr">
        <is>
          <t>Sonnenstraße 115a, 80469 München</t>
        </is>
      </c>
      <c r="E16" s="27" t="inlineStr">
        <is>
          <t>80469</t>
        </is>
      </c>
      <c r="F16" s="27" t="inlineStr">
        <is>
          <t>München</t>
        </is>
      </c>
      <c r="G16" s="27" t="inlineStr">
        <is>
          <t>WE 23</t>
        </is>
      </c>
      <c r="H16" s="27" t="inlineStr">
        <is>
          <t>Wohnung</t>
        </is>
      </c>
      <c r="I16" s="48" t="n">
        <v>72.55</v>
      </c>
      <c r="J16" s="27" t="inlineStr">
        <is>
          <t>Vermietet</t>
        </is>
      </c>
      <c r="K16" s="49" t="n">
        <v>45197</v>
      </c>
      <c r="L16" s="49" t="n"/>
      <c r="M16" s="28" t="n">
        <v>48</v>
      </c>
      <c r="N16" s="27" t="inlineStr">
        <is>
          <t>Katharina Wagner</t>
        </is>
      </c>
      <c r="O16" s="27" t="inlineStr">
        <is>
          <t>Felix Aigner</t>
        </is>
      </c>
      <c r="P16" s="42" t="n">
        <v>1638.9</v>
      </c>
      <c r="Q16" s="50">
        <f>IF(I16=0,"",P16/I16)</f>
        <v/>
      </c>
      <c r="R16" s="42" t="n">
        <v>262</v>
      </c>
      <c r="S16" s="42" t="n">
        <v>75</v>
      </c>
      <c r="T16" s="42" t="n">
        <v>0</v>
      </c>
      <c r="U16" s="42">
        <f>P16+R16+S16+T16</f>
        <v/>
      </c>
      <c r="V16" s="28" t="n"/>
      <c r="W16" s="27" t="n"/>
    </row>
    <row r="17">
      <c r="A17" s="20" t="inlineStr">
        <is>
          <t>LK-0015</t>
        </is>
      </c>
      <c r="B17" s="20" t="inlineStr">
        <is>
          <t>Musterportfolio Süd II GmbH</t>
        </is>
      </c>
      <c r="C17" s="20" t="inlineStr">
        <is>
          <t>Landkreis Fürstenfeldbruck</t>
        </is>
      </c>
      <c r="D17" s="20" t="inlineStr">
        <is>
          <t>Hochfeldstraße 20, 82256 Fürstenfeldbruck</t>
        </is>
      </c>
      <c r="E17" s="20" t="inlineStr">
        <is>
          <t>82256</t>
        </is>
      </c>
      <c r="F17" s="20" t="inlineStr">
        <is>
          <t>Fürstenfeldbruck</t>
        </is>
      </c>
      <c r="G17" s="20" t="inlineStr">
        <is>
          <t>WE 16</t>
        </is>
      </c>
      <c r="H17" s="20" t="inlineStr">
        <is>
          <t>Maisonette</t>
        </is>
      </c>
      <c r="I17" s="45" t="n">
        <v>91.17</v>
      </c>
      <c r="J17" s="20" t="inlineStr">
        <is>
          <t>Vermietet</t>
        </is>
      </c>
      <c r="K17" s="46" t="n">
        <v>41678</v>
      </c>
      <c r="L17" s="46" t="n"/>
      <c r="M17" s="22" t="n"/>
      <c r="N17" s="20" t="inlineStr">
        <is>
          <t>Benedikt Maier</t>
        </is>
      </c>
      <c r="O17" s="20" t="n"/>
      <c r="P17" s="41" t="n">
        <v>1484.25</v>
      </c>
      <c r="Q17" s="47">
        <f>IF(I17=0,"",P17/I17)</f>
        <v/>
      </c>
      <c r="R17" s="41" t="n">
        <v>320</v>
      </c>
      <c r="S17" s="41" t="n">
        <v>139</v>
      </c>
      <c r="T17" s="41" t="n">
        <v>0</v>
      </c>
      <c r="U17" s="41">
        <f>P17+R17+S17+T17</f>
        <v/>
      </c>
      <c r="V17" s="22" t="n"/>
      <c r="W17" s="20" t="n"/>
    </row>
    <row r="18">
      <c r="A18" s="27" t="inlineStr">
        <is>
          <t>LK-0016</t>
        </is>
      </c>
      <c r="B18" s="27" t="inlineStr">
        <is>
          <t>Musterportfolio Süd I GmbH</t>
        </is>
      </c>
      <c r="C18" s="27" t="inlineStr">
        <is>
          <t>München</t>
        </is>
      </c>
      <c r="D18" s="27" t="inlineStr">
        <is>
          <t>Birkenallee 128, 80469 München</t>
        </is>
      </c>
      <c r="E18" s="27" t="inlineStr">
        <is>
          <t>80469</t>
        </is>
      </c>
      <c r="F18" s="27" t="inlineStr">
        <is>
          <t>München</t>
        </is>
      </c>
      <c r="G18" s="27" t="inlineStr">
        <is>
          <t>WE 06</t>
        </is>
      </c>
      <c r="H18" s="27" t="inlineStr">
        <is>
          <t>Wohnung</t>
        </is>
      </c>
      <c r="I18" s="48" t="n">
        <v>51.98</v>
      </c>
      <c r="J18" s="27" t="inlineStr">
        <is>
          <t>Vermietet</t>
        </is>
      </c>
      <c r="K18" s="49" t="n">
        <v>43819</v>
      </c>
      <c r="L18" s="49" t="n"/>
      <c r="M18" s="28" t="n"/>
      <c r="N18" s="27" t="inlineStr">
        <is>
          <t>Lea Schmid</t>
        </is>
      </c>
      <c r="O18" s="27" t="n"/>
      <c r="P18" s="42" t="n">
        <v>1062.47</v>
      </c>
      <c r="Q18" s="50">
        <f>IF(I18=0,"",P18/I18)</f>
        <v/>
      </c>
      <c r="R18" s="42" t="n">
        <v>177</v>
      </c>
      <c r="S18" s="42" t="n">
        <v>57</v>
      </c>
      <c r="T18" s="42" t="n">
        <v>0</v>
      </c>
      <c r="U18" s="42">
        <f>P18+R18+S18+T18</f>
        <v/>
      </c>
      <c r="V18" s="28" t="n"/>
      <c r="W18" s="27" t="n"/>
    </row>
    <row r="19">
      <c r="A19" s="20" t="inlineStr">
        <is>
          <t>LK-0017</t>
        </is>
      </c>
      <c r="B19" s="20" t="inlineStr">
        <is>
          <t>Musterportfolio Süd I GmbH</t>
        </is>
      </c>
      <c r="C19" s="20" t="inlineStr">
        <is>
          <t>Landkreis Fürstenfeldbruck</t>
        </is>
      </c>
      <c r="D19" s="20" t="inlineStr">
        <is>
          <t>Talstraße 28, 82256 Fürstenfeldbruck</t>
        </is>
      </c>
      <c r="E19" s="20" t="inlineStr">
        <is>
          <t>82256</t>
        </is>
      </c>
      <c r="F19" s="20" t="inlineStr">
        <is>
          <t>Fürstenfeldbruck</t>
        </is>
      </c>
      <c r="G19" s="20" t="inlineStr">
        <is>
          <t>WE 19</t>
        </is>
      </c>
      <c r="H19" s="20" t="inlineStr">
        <is>
          <t>Wohnung</t>
        </is>
      </c>
      <c r="I19" s="45" t="n">
        <v>78.09</v>
      </c>
      <c r="J19" s="20" t="inlineStr">
        <is>
          <t>Leerstand</t>
        </is>
      </c>
      <c r="K19" s="46" t="n"/>
      <c r="L19" s="46" t="n"/>
      <c r="M19" s="22" t="n"/>
      <c r="N19" s="20" t="n"/>
      <c r="O19" s="20" t="n"/>
      <c r="P19" s="41" t="n">
        <v>0</v>
      </c>
      <c r="Q19" s="47">
        <f>IF(I19=0,"",P19/I19)</f>
        <v/>
      </c>
      <c r="R19" s="41" t="n">
        <v>0</v>
      </c>
      <c r="S19" s="41" t="n">
        <v>0</v>
      </c>
      <c r="T19" s="41" t="n">
        <v>0</v>
      </c>
      <c r="U19" s="41">
        <f>P19+R19+S19+T19</f>
        <v/>
      </c>
      <c r="V19" s="22" t="n"/>
      <c r="W19" s="20" t="inlineStr">
        <is>
          <t>Mieterwechsel zum 01.10.2026 vereinbart</t>
        </is>
      </c>
    </row>
    <row r="20">
      <c r="A20" s="27" t="inlineStr">
        <is>
          <t>LK-0018</t>
        </is>
      </c>
      <c r="B20" s="27" t="inlineStr">
        <is>
          <t>Musterportfolio Süd I GmbH</t>
        </is>
      </c>
      <c r="C20" s="27" t="inlineStr">
        <is>
          <t>Landkreis Fürstenfeldbruck</t>
        </is>
      </c>
      <c r="D20" s="27" t="inlineStr">
        <is>
          <t>Am Kirchplatz 115, 82178 Puchheim</t>
        </is>
      </c>
      <c r="E20" s="27" t="inlineStr">
        <is>
          <t>82178</t>
        </is>
      </c>
      <c r="F20" s="27" t="inlineStr">
        <is>
          <t>Puchheim</t>
        </is>
      </c>
      <c r="G20" s="27" t="inlineStr">
        <is>
          <t>WE 07</t>
        </is>
      </c>
      <c r="H20" s="27" t="inlineStr">
        <is>
          <t>Wohnung</t>
        </is>
      </c>
      <c r="I20" s="48" t="n">
        <v>40.86</v>
      </c>
      <c r="J20" s="27" t="inlineStr">
        <is>
          <t>Vermietet</t>
        </is>
      </c>
      <c r="K20" s="49" t="n">
        <v>41812</v>
      </c>
      <c r="L20" s="49" t="n"/>
      <c r="M20" s="28" t="n">
        <v>12</v>
      </c>
      <c r="N20" s="27" t="inlineStr">
        <is>
          <t>Elias Bauer</t>
        </is>
      </c>
      <c r="O20" s="27" t="n"/>
      <c r="P20" s="42" t="n">
        <v>684</v>
      </c>
      <c r="Q20" s="50">
        <f>IF(I20=0,"",P20/I20)</f>
        <v/>
      </c>
      <c r="R20" s="42" t="n">
        <v>144</v>
      </c>
      <c r="S20" s="42" t="n">
        <v>55</v>
      </c>
      <c r="T20" s="42" t="n">
        <v>0</v>
      </c>
      <c r="U20" s="42">
        <f>P20+R20+S20+T20</f>
        <v/>
      </c>
      <c r="V20" s="28" t="n"/>
      <c r="W20" s="27" t="n"/>
    </row>
    <row r="21">
      <c r="A21" s="20" t="inlineStr">
        <is>
          <t>LK-0019</t>
        </is>
      </c>
      <c r="B21" s="20" t="inlineStr">
        <is>
          <t>Musterportfolio Süd I GmbH</t>
        </is>
      </c>
      <c r="C21" s="20" t="inlineStr">
        <is>
          <t>Landkreis Fürstenfeldbruck</t>
        </is>
      </c>
      <c r="D21" s="20" t="inlineStr">
        <is>
          <t>Fliederweg 114, 82256 Fürstenfeldbruck</t>
        </is>
      </c>
      <c r="E21" s="20" t="inlineStr">
        <is>
          <t>82256</t>
        </is>
      </c>
      <c r="F21" s="20" t="inlineStr">
        <is>
          <t>Fürstenfeldbruck</t>
        </is>
      </c>
      <c r="G21" s="20" t="inlineStr">
        <is>
          <t>WE 14</t>
        </is>
      </c>
      <c r="H21" s="20" t="inlineStr">
        <is>
          <t>Doppelhaushälfte</t>
        </is>
      </c>
      <c r="I21" s="45" t="n">
        <v>133.82</v>
      </c>
      <c r="J21" s="20" t="inlineStr">
        <is>
          <t>Vermietet</t>
        </is>
      </c>
      <c r="K21" s="46" t="n">
        <v>44820</v>
      </c>
      <c r="L21" s="46" t="n"/>
      <c r="M21" s="22" t="n">
        <v>48</v>
      </c>
      <c r="N21" s="20" t="inlineStr">
        <is>
          <t>Simon Obermeier</t>
        </is>
      </c>
      <c r="O21" s="20" t="n"/>
      <c r="P21" s="41" t="n">
        <v>2237.47</v>
      </c>
      <c r="Q21" s="47">
        <f>IF(I21=0,"",P21/I21)</f>
        <v/>
      </c>
      <c r="R21" s="41" t="n">
        <v>499</v>
      </c>
      <c r="S21" s="41" t="n">
        <v>194</v>
      </c>
      <c r="T21" s="41" t="n">
        <v>0</v>
      </c>
      <c r="U21" s="41">
        <f>P21+R21+S21+T21</f>
        <v/>
      </c>
      <c r="V21" s="22" t="n"/>
      <c r="W21" s="20" t="n"/>
    </row>
    <row r="22">
      <c r="A22" s="27" t="inlineStr">
        <is>
          <t>LK-0020</t>
        </is>
      </c>
      <c r="B22" s="27" t="inlineStr">
        <is>
          <t>Musterportfolio Süd II GmbH</t>
        </is>
      </c>
      <c r="C22" s="27" t="inlineStr">
        <is>
          <t>Landkreis Fürstenfeldbruck</t>
        </is>
      </c>
      <c r="D22" s="27" t="inlineStr">
        <is>
          <t>Brunnenweg 34b, 82110 Germering</t>
        </is>
      </c>
      <c r="E22" s="27" t="inlineStr">
        <is>
          <t>82110</t>
        </is>
      </c>
      <c r="F22" s="27" t="inlineStr">
        <is>
          <t>Germering</t>
        </is>
      </c>
      <c r="G22" s="27" t="inlineStr">
        <is>
          <t>WE 13</t>
        </is>
      </c>
      <c r="H22" s="27" t="inlineStr">
        <is>
          <t>Wohnung</t>
        </is>
      </c>
      <c r="I22" s="48" t="n">
        <v>49.34</v>
      </c>
      <c r="J22" s="27" t="inlineStr">
        <is>
          <t>Vermietet</t>
        </is>
      </c>
      <c r="K22" s="49" t="n">
        <v>45546</v>
      </c>
      <c r="L22" s="49" t="n"/>
      <c r="M22" s="28" t="n">
        <v>12</v>
      </c>
      <c r="N22" s="27" t="inlineStr">
        <is>
          <t>Lea Brandl</t>
        </is>
      </c>
      <c r="O22" s="27" t="n"/>
      <c r="P22" s="42" t="n">
        <v>809.1799999999999</v>
      </c>
      <c r="Q22" s="50">
        <f>IF(I22=0,"",P22/I22)</f>
        <v/>
      </c>
      <c r="R22" s="42" t="n">
        <v>142</v>
      </c>
      <c r="S22" s="42" t="n">
        <v>75</v>
      </c>
      <c r="T22" s="42" t="n">
        <v>0</v>
      </c>
      <c r="U22" s="42">
        <f>P22+R22+S22+T22</f>
        <v/>
      </c>
      <c r="V22" s="28" t="n">
        <v>2</v>
      </c>
      <c r="W22" s="27" t="n"/>
    </row>
    <row r="23">
      <c r="A23" s="20" t="inlineStr">
        <is>
          <t>LK-0021</t>
        </is>
      </c>
      <c r="B23" s="20" t="inlineStr">
        <is>
          <t>Musterportfolio Süd II GmbH</t>
        </is>
      </c>
      <c r="C23" s="20" t="inlineStr">
        <is>
          <t>Landkreis Fürstenfeldbruck</t>
        </is>
      </c>
      <c r="D23" s="20" t="inlineStr">
        <is>
          <t>Sonnenstraße 21a, 82256 Fürstenfeldbruck</t>
        </is>
      </c>
      <c r="E23" s="20" t="inlineStr">
        <is>
          <t>82256</t>
        </is>
      </c>
      <c r="F23" s="20" t="inlineStr">
        <is>
          <t>Fürstenfeldbruck</t>
        </is>
      </c>
      <c r="G23" s="20" t="inlineStr">
        <is>
          <t>WE 07</t>
        </is>
      </c>
      <c r="H23" s="20" t="inlineStr">
        <is>
          <t>Maisonette</t>
        </is>
      </c>
      <c r="I23" s="45" t="n">
        <v>95.5</v>
      </c>
      <c r="J23" s="20" t="inlineStr">
        <is>
          <t>Vermietet</t>
        </is>
      </c>
      <c r="K23" s="46" t="n">
        <v>45287</v>
      </c>
      <c r="L23" s="46" t="n"/>
      <c r="M23" s="22" t="n">
        <v>48</v>
      </c>
      <c r="N23" s="20" t="inlineStr">
        <is>
          <t>Paul Reiter</t>
        </is>
      </c>
      <c r="O23" s="20" t="inlineStr">
        <is>
          <t>Laura Steiner</t>
        </is>
      </c>
      <c r="P23" s="41" t="n">
        <v>1551.88</v>
      </c>
      <c r="Q23" s="47">
        <f>IF(I23=0,"",P23/I23)</f>
        <v/>
      </c>
      <c r="R23" s="41" t="n">
        <v>336</v>
      </c>
      <c r="S23" s="41" t="n">
        <v>150</v>
      </c>
      <c r="T23" s="41" t="n">
        <v>0</v>
      </c>
      <c r="U23" s="41">
        <f>P23+R23+S23+T23</f>
        <v/>
      </c>
      <c r="V23" s="22" t="n"/>
      <c r="W23" s="20" t="n"/>
    </row>
    <row r="24">
      <c r="A24" s="27" t="inlineStr">
        <is>
          <t>LK-0022</t>
        </is>
      </c>
      <c r="B24" s="27" t="inlineStr">
        <is>
          <t>Musterportfolio Süd I GmbH</t>
        </is>
      </c>
      <c r="C24" s="27" t="inlineStr">
        <is>
          <t>München</t>
        </is>
      </c>
      <c r="D24" s="27" t="inlineStr">
        <is>
          <t>Sonnenstraße 16, 81541 München</t>
        </is>
      </c>
      <c r="E24" s="27" t="inlineStr">
        <is>
          <t>81541</t>
        </is>
      </c>
      <c r="F24" s="27" t="inlineStr">
        <is>
          <t>München</t>
        </is>
      </c>
      <c r="G24" s="27" t="inlineStr">
        <is>
          <t>WE 12</t>
        </is>
      </c>
      <c r="H24" s="27" t="inlineStr">
        <is>
          <t>Wohnung</t>
        </is>
      </c>
      <c r="I24" s="48" t="n">
        <v>69.58</v>
      </c>
      <c r="J24" s="27" t="inlineStr">
        <is>
          <t>Vermietet</t>
        </is>
      </c>
      <c r="K24" s="49" t="n">
        <v>43207</v>
      </c>
      <c r="L24" s="49" t="n"/>
      <c r="M24" s="28" t="n">
        <v>48</v>
      </c>
      <c r="N24" s="27" t="inlineStr">
        <is>
          <t>Tobias Seidl</t>
        </is>
      </c>
      <c r="O24" s="27" t="n"/>
      <c r="P24" s="42" t="n">
        <v>1411.08</v>
      </c>
      <c r="Q24" s="50">
        <f>IF(I24=0,"",P24/I24)</f>
        <v/>
      </c>
      <c r="R24" s="42" t="n">
        <v>259</v>
      </c>
      <c r="S24" s="42" t="n">
        <v>85</v>
      </c>
      <c r="T24" s="42" t="n">
        <v>0</v>
      </c>
      <c r="U24" s="42">
        <f>P24+R24+S24+T24</f>
        <v/>
      </c>
      <c r="V24" s="28" t="n"/>
      <c r="W24" s="27" t="n"/>
    </row>
    <row r="25">
      <c r="A25" s="20" t="inlineStr">
        <is>
          <t>LK-0023</t>
        </is>
      </c>
      <c r="B25" s="20" t="inlineStr">
        <is>
          <t>Musterportfolio Süd I GmbH</t>
        </is>
      </c>
      <c r="C25" s="20" t="inlineStr">
        <is>
          <t>München</t>
        </is>
      </c>
      <c r="D25" s="20" t="inlineStr">
        <is>
          <t>Am Mühlbach 46b, 80469 München</t>
        </is>
      </c>
      <c r="E25" s="20" t="inlineStr">
        <is>
          <t>80469</t>
        </is>
      </c>
      <c r="F25" s="20" t="inlineStr">
        <is>
          <t>München</t>
        </is>
      </c>
      <c r="G25" s="20" t="inlineStr">
        <is>
          <t>WE 13</t>
        </is>
      </c>
      <c r="H25" s="20" t="inlineStr">
        <is>
          <t>Wohnung</t>
        </is>
      </c>
      <c r="I25" s="45" t="n">
        <v>55.05</v>
      </c>
      <c r="J25" s="20" t="inlineStr">
        <is>
          <t>Vermietet</t>
        </is>
      </c>
      <c r="K25" s="46" t="n">
        <v>44152</v>
      </c>
      <c r="L25" s="46" t="n"/>
      <c r="M25" s="22" t="n">
        <v>12</v>
      </c>
      <c r="N25" s="20" t="inlineStr">
        <is>
          <t>Laura Obermeier</t>
        </is>
      </c>
      <c r="O25" s="20" t="n"/>
      <c r="P25" s="41" t="n">
        <v>1090.54</v>
      </c>
      <c r="Q25" s="47">
        <f>IF(I25=0,"",P25/I25)</f>
        <v/>
      </c>
      <c r="R25" s="41" t="n">
        <v>167</v>
      </c>
      <c r="S25" s="41" t="n">
        <v>58</v>
      </c>
      <c r="T25" s="41" t="n">
        <v>0</v>
      </c>
      <c r="U25" s="41">
        <f>P25+R25+S25+T25</f>
        <v/>
      </c>
      <c r="V25" s="22" t="n"/>
      <c r="W25" s="20" t="n"/>
    </row>
    <row r="26">
      <c r="A26" s="27" t="inlineStr">
        <is>
          <t>LK-0024</t>
        </is>
      </c>
      <c r="B26" s="27" t="inlineStr">
        <is>
          <t>Musterportfolio Süd I GmbH</t>
        </is>
      </c>
      <c r="C26" s="27" t="inlineStr">
        <is>
          <t>München</t>
        </is>
      </c>
      <c r="D26" s="27" t="inlineStr">
        <is>
          <t>Am Weiher 130b, 80469 München</t>
        </is>
      </c>
      <c r="E26" s="27" t="inlineStr">
        <is>
          <t>80469</t>
        </is>
      </c>
      <c r="F26" s="27" t="inlineStr">
        <is>
          <t>München</t>
        </is>
      </c>
      <c r="G26" s="27" t="inlineStr">
        <is>
          <t>WE 24</t>
        </is>
      </c>
      <c r="H26" s="27" t="inlineStr">
        <is>
          <t>Wohnung</t>
        </is>
      </c>
      <c r="I26" s="48" t="n">
        <v>95.17</v>
      </c>
      <c r="J26" s="27" t="inlineStr">
        <is>
          <t>Vermietet</t>
        </is>
      </c>
      <c r="K26" s="49" t="n">
        <v>42043</v>
      </c>
      <c r="L26" s="49" t="n"/>
      <c r="M26" s="28" t="n"/>
      <c r="N26" s="27" t="inlineStr">
        <is>
          <t>Katharina Brandl</t>
        </is>
      </c>
      <c r="O26" s="27" t="n"/>
      <c r="P26" s="42" t="n">
        <v>2030.93</v>
      </c>
      <c r="Q26" s="50">
        <f>IF(I26=0,"",P26/I26)</f>
        <v/>
      </c>
      <c r="R26" s="42" t="n">
        <v>336</v>
      </c>
      <c r="S26" s="42" t="n">
        <v>123</v>
      </c>
      <c r="T26" s="42" t="n">
        <v>0</v>
      </c>
      <c r="U26" s="42">
        <f>P26+R26+S26+T26</f>
        <v/>
      </c>
      <c r="V26" s="28" t="n"/>
      <c r="W26" s="27" t="n"/>
    </row>
    <row r="27">
      <c r="A27" s="20" t="inlineStr">
        <is>
          <t>LK-0025</t>
        </is>
      </c>
      <c r="B27" s="20" t="inlineStr">
        <is>
          <t>Musterportfolio Süd II GmbH</t>
        </is>
      </c>
      <c r="C27" s="20" t="inlineStr">
        <is>
          <t>München</t>
        </is>
      </c>
      <c r="D27" s="20" t="inlineStr">
        <is>
          <t>Holzstraße 128a, 80335 München</t>
        </is>
      </c>
      <c r="E27" s="20" t="inlineStr">
        <is>
          <t>80335</t>
        </is>
      </c>
      <c r="F27" s="20" t="inlineStr">
        <is>
          <t>München</t>
        </is>
      </c>
      <c r="G27" s="20" t="inlineStr">
        <is>
          <t>WE 05</t>
        </is>
      </c>
      <c r="H27" s="20" t="inlineStr">
        <is>
          <t>Wohnung</t>
        </is>
      </c>
      <c r="I27" s="45" t="n">
        <v>92.63</v>
      </c>
      <c r="J27" s="20" t="inlineStr">
        <is>
          <t>Vermietet</t>
        </is>
      </c>
      <c r="K27" s="46" t="n">
        <v>43260</v>
      </c>
      <c r="L27" s="46" t="n"/>
      <c r="M27" s="22" t="n">
        <v>12</v>
      </c>
      <c r="N27" s="20" t="inlineStr">
        <is>
          <t>Laura Lang</t>
        </is>
      </c>
      <c r="O27" s="20" t="inlineStr">
        <is>
          <t>Hannah Steiner</t>
        </is>
      </c>
      <c r="P27" s="41" t="n">
        <v>1802.58</v>
      </c>
      <c r="Q27" s="47">
        <f>IF(I27=0,"",P27/I27)</f>
        <v/>
      </c>
      <c r="R27" s="41" t="n">
        <v>302</v>
      </c>
      <c r="S27" s="41" t="n">
        <v>116</v>
      </c>
      <c r="T27" s="41" t="n">
        <v>0</v>
      </c>
      <c r="U27" s="41">
        <f>P27+R27+S27+T27</f>
        <v/>
      </c>
      <c r="V27" s="22" t="n">
        <v>1</v>
      </c>
      <c r="W27" s="20" t="n"/>
    </row>
    <row r="28">
      <c r="A28" s="27" t="inlineStr">
        <is>
          <t>LK-0026</t>
        </is>
      </c>
      <c r="B28" s="27" t="inlineStr">
        <is>
          <t>Musterportfolio Süd II GmbH</t>
        </is>
      </c>
      <c r="C28" s="27" t="inlineStr">
        <is>
          <t>München</t>
        </is>
      </c>
      <c r="D28" s="27" t="inlineStr">
        <is>
          <t>Brunnenweg 124a, 80797 München</t>
        </is>
      </c>
      <c r="E28" s="27" t="inlineStr">
        <is>
          <t>80797</t>
        </is>
      </c>
      <c r="F28" s="27" t="inlineStr">
        <is>
          <t>München</t>
        </is>
      </c>
      <c r="G28" s="27" t="inlineStr">
        <is>
          <t>WE 17</t>
        </is>
      </c>
      <c r="H28" s="27" t="inlineStr">
        <is>
          <t>Reihenhaus</t>
        </is>
      </c>
      <c r="I28" s="48" t="n">
        <v>119.55</v>
      </c>
      <c r="J28" s="27" t="inlineStr">
        <is>
          <t>Vermietet</t>
        </is>
      </c>
      <c r="K28" s="49" t="n">
        <v>45893</v>
      </c>
      <c r="L28" s="49" t="n"/>
      <c r="M28" s="28" t="n">
        <v>12</v>
      </c>
      <c r="N28" s="27" t="inlineStr">
        <is>
          <t>Anna Pichler</t>
        </is>
      </c>
      <c r="O28" s="27" t="n"/>
      <c r="P28" s="42" t="n">
        <v>2325.25</v>
      </c>
      <c r="Q28" s="50">
        <f>IF(I28=0,"",P28/I28)</f>
        <v/>
      </c>
      <c r="R28" s="42" t="n">
        <v>373</v>
      </c>
      <c r="S28" s="42" t="n">
        <v>139</v>
      </c>
      <c r="T28" s="42" t="n">
        <v>0</v>
      </c>
      <c r="U28" s="42">
        <f>P28+R28+S28+T28</f>
        <v/>
      </c>
      <c r="V28" s="28" t="n"/>
      <c r="W28" s="27" t="n"/>
    </row>
    <row r="29">
      <c r="A29" s="20" t="inlineStr">
        <is>
          <t>LK-0027</t>
        </is>
      </c>
      <c r="B29" s="20" t="inlineStr">
        <is>
          <t>Musterportfolio Süd II GmbH</t>
        </is>
      </c>
      <c r="C29" s="20" t="inlineStr">
        <is>
          <t>München</t>
        </is>
      </c>
      <c r="D29" s="20" t="inlineStr">
        <is>
          <t>Brunnenweg 21b, 80939 München</t>
        </is>
      </c>
      <c r="E29" s="20" t="inlineStr">
        <is>
          <t>80939</t>
        </is>
      </c>
      <c r="F29" s="20" t="inlineStr">
        <is>
          <t>München</t>
        </is>
      </c>
      <c r="G29" s="20" t="inlineStr">
        <is>
          <t>WE 11</t>
        </is>
      </c>
      <c r="H29" s="20" t="inlineStr">
        <is>
          <t>Wohnung</t>
        </is>
      </c>
      <c r="I29" s="45" t="n">
        <v>89.5</v>
      </c>
      <c r="J29" s="20" t="inlineStr">
        <is>
          <t>Vermietet</t>
        </is>
      </c>
      <c r="K29" s="46" t="n">
        <v>41846</v>
      </c>
      <c r="L29" s="46" t="n"/>
      <c r="M29" s="22" t="n"/>
      <c r="N29" s="20" t="inlineStr">
        <is>
          <t>Laura Bauer</t>
        </is>
      </c>
      <c r="O29" s="20" t="n"/>
      <c r="P29" s="41" t="n">
        <v>1713.03</v>
      </c>
      <c r="Q29" s="47">
        <f>IF(I29=0,"",P29/I29)</f>
        <v/>
      </c>
      <c r="R29" s="41" t="n">
        <v>328</v>
      </c>
      <c r="S29" s="41" t="n">
        <v>96</v>
      </c>
      <c r="T29" s="41" t="n">
        <v>0</v>
      </c>
      <c r="U29" s="41">
        <f>P29+R29+S29+T29</f>
        <v/>
      </c>
      <c r="V29" s="22" t="n"/>
      <c r="W29" s="20" t="n"/>
    </row>
    <row r="30">
      <c r="A30" s="27" t="inlineStr">
        <is>
          <t>LK-0028</t>
        </is>
      </c>
      <c r="B30" s="27" t="inlineStr">
        <is>
          <t>Musterportfolio Süd I GmbH</t>
        </is>
      </c>
      <c r="C30" s="27" t="inlineStr">
        <is>
          <t>Landsberg am Lech</t>
        </is>
      </c>
      <c r="D30" s="27" t="inlineStr">
        <is>
          <t>Sonnenstraße 127b, 86899 Landsberg am Lech</t>
        </is>
      </c>
      <c r="E30" s="27" t="inlineStr">
        <is>
          <t>86899</t>
        </is>
      </c>
      <c r="F30" s="27" t="inlineStr">
        <is>
          <t>Landsberg am Lech</t>
        </is>
      </c>
      <c r="G30" s="27" t="inlineStr">
        <is>
          <t>WE 10</t>
        </is>
      </c>
      <c r="H30" s="27" t="inlineStr">
        <is>
          <t>Wohnung</t>
        </is>
      </c>
      <c r="I30" s="48" t="n">
        <v>37.36</v>
      </c>
      <c r="J30" s="27" t="inlineStr">
        <is>
          <t>Vermietet</t>
        </is>
      </c>
      <c r="K30" s="49" t="n">
        <v>46103</v>
      </c>
      <c r="L30" s="49" t="n"/>
      <c r="M30" s="28" t="n"/>
      <c r="N30" s="27" t="inlineStr">
        <is>
          <t>Hannah Seidl</t>
        </is>
      </c>
      <c r="O30" s="27" t="n"/>
      <c r="P30" s="42" t="n">
        <v>487.17</v>
      </c>
      <c r="Q30" s="50">
        <f>IF(I30=0,"",P30/I30)</f>
        <v/>
      </c>
      <c r="R30" s="42" t="n">
        <v>129</v>
      </c>
      <c r="S30" s="42" t="n">
        <v>52</v>
      </c>
      <c r="T30" s="42" t="n">
        <v>0</v>
      </c>
      <c r="U30" s="42">
        <f>P30+R30+S30+T30</f>
        <v/>
      </c>
      <c r="V30" s="28" t="n"/>
      <c r="W30" s="27" t="n"/>
    </row>
    <row r="31">
      <c r="A31" s="20" t="inlineStr">
        <is>
          <t>LK-0029</t>
        </is>
      </c>
      <c r="B31" s="20" t="inlineStr">
        <is>
          <t>Musterportfolio Süd I GmbH</t>
        </is>
      </c>
      <c r="C31" s="20" t="inlineStr">
        <is>
          <t>Landsberg am Lech</t>
        </is>
      </c>
      <c r="D31" s="20" t="inlineStr">
        <is>
          <t>Am Kirchplatz 36a, 86899 Landsberg am Lech</t>
        </is>
      </c>
      <c r="E31" s="20" t="inlineStr">
        <is>
          <t>86899</t>
        </is>
      </c>
      <c r="F31" s="20" t="inlineStr">
        <is>
          <t>Landsberg am Lech</t>
        </is>
      </c>
      <c r="G31" s="20" t="inlineStr">
        <is>
          <t>WE 10</t>
        </is>
      </c>
      <c r="H31" s="20" t="inlineStr">
        <is>
          <t>Wohnung</t>
        </is>
      </c>
      <c r="I31" s="45" t="n">
        <v>79.87</v>
      </c>
      <c r="J31" s="20" t="inlineStr">
        <is>
          <t>Vermietet</t>
        </is>
      </c>
      <c r="K31" s="46" t="n">
        <v>46143</v>
      </c>
      <c r="L31" s="46" t="n"/>
      <c r="M31" s="22" t="n">
        <v>24</v>
      </c>
      <c r="N31" s="20" t="inlineStr">
        <is>
          <t>Simon Huber</t>
        </is>
      </c>
      <c r="O31" s="20" t="n"/>
      <c r="P31" s="41" t="n">
        <v>1148.53</v>
      </c>
      <c r="Q31" s="47">
        <f>IF(I31=0,"",P31/I31)</f>
        <v/>
      </c>
      <c r="R31" s="41" t="n">
        <v>226</v>
      </c>
      <c r="S31" s="41" t="n">
        <v>80</v>
      </c>
      <c r="T31" s="41" t="n">
        <v>0</v>
      </c>
      <c r="U31" s="41">
        <f>P31+R31+S31+T31</f>
        <v/>
      </c>
      <c r="V31" s="22" t="n"/>
      <c r="W31" s="20" t="n"/>
    </row>
    <row r="32">
      <c r="A32" s="27" t="inlineStr">
        <is>
          <t>LK-0030</t>
        </is>
      </c>
      <c r="B32" s="27" t="inlineStr">
        <is>
          <t>Musterportfolio Süd I GmbH</t>
        </is>
      </c>
      <c r="C32" s="27" t="inlineStr">
        <is>
          <t>Landkreis Fürstenfeldbruck</t>
        </is>
      </c>
      <c r="D32" s="27" t="inlineStr">
        <is>
          <t>Birkenallee 54b, 82256 Fürstenfeldbruck</t>
        </is>
      </c>
      <c r="E32" s="27" t="inlineStr">
        <is>
          <t>82256</t>
        </is>
      </c>
      <c r="F32" s="27" t="inlineStr">
        <is>
          <t>Fürstenfeldbruck</t>
        </is>
      </c>
      <c r="G32" s="27" t="inlineStr">
        <is>
          <t>WE 18</t>
        </is>
      </c>
      <c r="H32" s="27" t="inlineStr">
        <is>
          <t>Maisonette</t>
        </is>
      </c>
      <c r="I32" s="48" t="n">
        <v>123.96</v>
      </c>
      <c r="J32" s="27" t="inlineStr">
        <is>
          <t>Vermietet</t>
        </is>
      </c>
      <c r="K32" s="49" t="n">
        <v>42937</v>
      </c>
      <c r="L32" s="49" t="n"/>
      <c r="M32" s="28" t="n">
        <v>48</v>
      </c>
      <c r="N32" s="27" t="inlineStr">
        <is>
          <t>Tobias Huber</t>
        </is>
      </c>
      <c r="O32" s="27" t="inlineStr">
        <is>
          <t>Lea Bauer</t>
        </is>
      </c>
      <c r="P32" s="42" t="n">
        <v>1995.76</v>
      </c>
      <c r="Q32" s="50">
        <f>IF(I32=0,"",P32/I32)</f>
        <v/>
      </c>
      <c r="R32" s="42" t="n">
        <v>447</v>
      </c>
      <c r="S32" s="42" t="n">
        <v>197</v>
      </c>
      <c r="T32" s="42" t="n">
        <v>0</v>
      </c>
      <c r="U32" s="42">
        <f>P32+R32+S32+T32</f>
        <v/>
      </c>
      <c r="V32" s="28" t="n"/>
      <c r="W32" s="27" t="n"/>
    </row>
    <row r="33">
      <c r="A33" s="20" t="inlineStr">
        <is>
          <t>LK-0031</t>
        </is>
      </c>
      <c r="B33" s="20" t="inlineStr">
        <is>
          <t>Musterportfolio Süd I GmbH</t>
        </is>
      </c>
      <c r="C33" s="20" t="inlineStr">
        <is>
          <t>Landkreis Fürstenfeldbruck</t>
        </is>
      </c>
      <c r="D33" s="20" t="inlineStr">
        <is>
          <t>Birkenallee 60, 82110 Germering</t>
        </is>
      </c>
      <c r="E33" s="20" t="inlineStr">
        <is>
          <t>82110</t>
        </is>
      </c>
      <c r="F33" s="20" t="inlineStr">
        <is>
          <t>Germering</t>
        </is>
      </c>
      <c r="G33" s="20" t="inlineStr">
        <is>
          <t>WE 13</t>
        </is>
      </c>
      <c r="H33" s="20" t="inlineStr">
        <is>
          <t>Maisonette</t>
        </is>
      </c>
      <c r="I33" s="45" t="n">
        <v>98.48999999999999</v>
      </c>
      <c r="J33" s="20" t="inlineStr">
        <is>
          <t>Vermietet</t>
        </is>
      </c>
      <c r="K33" s="46" t="n">
        <v>44064</v>
      </c>
      <c r="L33" s="46" t="n"/>
      <c r="M33" s="22" t="n">
        <v>12</v>
      </c>
      <c r="N33" s="20" t="inlineStr">
        <is>
          <t>Hannah Graf</t>
        </is>
      </c>
      <c r="O33" s="20" t="n"/>
      <c r="P33" s="41" t="n">
        <v>1553.19</v>
      </c>
      <c r="Q33" s="47">
        <f>IF(I33=0,"",P33/I33)</f>
        <v/>
      </c>
      <c r="R33" s="41" t="n">
        <v>304</v>
      </c>
      <c r="S33" s="41" t="n">
        <v>130</v>
      </c>
      <c r="T33" s="41" t="n">
        <v>0</v>
      </c>
      <c r="U33" s="41">
        <f>P33+R33+S33+T33</f>
        <v/>
      </c>
      <c r="V33" s="22" t="n"/>
      <c r="W33" s="20" t="n"/>
    </row>
    <row r="34">
      <c r="A34" s="27" t="inlineStr">
        <is>
          <t>LK-0032</t>
        </is>
      </c>
      <c r="B34" s="27" t="inlineStr">
        <is>
          <t>Musterportfolio Süd I GmbH</t>
        </is>
      </c>
      <c r="C34" s="27" t="inlineStr">
        <is>
          <t>Landkreis Fürstenfeldbruck</t>
        </is>
      </c>
      <c r="D34" s="27" t="inlineStr">
        <is>
          <t>Talstraße 100, 82256 Fürstenfeldbruck</t>
        </is>
      </c>
      <c r="E34" s="27" t="inlineStr">
        <is>
          <t>82256</t>
        </is>
      </c>
      <c r="F34" s="27" t="inlineStr">
        <is>
          <t>Fürstenfeldbruck</t>
        </is>
      </c>
      <c r="G34" s="27" t="inlineStr">
        <is>
          <t>WE 19</t>
        </is>
      </c>
      <c r="H34" s="27" t="inlineStr">
        <is>
          <t>Maisonette</t>
        </is>
      </c>
      <c r="I34" s="48" t="n">
        <v>85.98</v>
      </c>
      <c r="J34" s="27" t="inlineStr">
        <is>
          <t>Vermietet</t>
        </is>
      </c>
      <c r="K34" s="49" t="n">
        <v>45605</v>
      </c>
      <c r="L34" s="49" t="n"/>
      <c r="M34" s="28" t="n"/>
      <c r="N34" s="27" t="inlineStr">
        <is>
          <t>Felix Hofmann</t>
        </is>
      </c>
      <c r="O34" s="27" t="inlineStr">
        <is>
          <t>Felix Berger</t>
        </is>
      </c>
      <c r="P34" s="42" t="n">
        <v>1353.33</v>
      </c>
      <c r="Q34" s="50">
        <f>IF(I34=0,"",P34/I34)</f>
        <v/>
      </c>
      <c r="R34" s="42" t="n">
        <v>271</v>
      </c>
      <c r="S34" s="42" t="n">
        <v>96</v>
      </c>
      <c r="T34" s="42" t="n">
        <v>0</v>
      </c>
      <c r="U34" s="42">
        <f>P34+R34+S34+T34</f>
        <v/>
      </c>
      <c r="V34" s="28" t="n"/>
      <c r="W34" s="27" t="n"/>
    </row>
    <row r="35">
      <c r="A35" s="20" t="inlineStr">
        <is>
          <t>LK-0033</t>
        </is>
      </c>
      <c r="B35" s="20" t="inlineStr">
        <is>
          <t>Musterportfolio Süd I GmbH</t>
        </is>
      </c>
      <c r="C35" s="20" t="inlineStr">
        <is>
          <t>München</t>
        </is>
      </c>
      <c r="D35" s="20" t="inlineStr">
        <is>
          <t>Lindenstraße 21b, 80797 München</t>
        </is>
      </c>
      <c r="E35" s="20" t="inlineStr">
        <is>
          <t>80797</t>
        </is>
      </c>
      <c r="F35" s="20" t="inlineStr">
        <is>
          <t>München</t>
        </is>
      </c>
      <c r="G35" s="20" t="inlineStr">
        <is>
          <t>WE 15</t>
        </is>
      </c>
      <c r="H35" s="20" t="inlineStr">
        <is>
          <t>Wohnung</t>
        </is>
      </c>
      <c r="I35" s="45" t="n">
        <v>96.08</v>
      </c>
      <c r="J35" s="20" t="inlineStr">
        <is>
          <t>Vermietet</t>
        </is>
      </c>
      <c r="K35" s="46" t="n">
        <v>42755</v>
      </c>
      <c r="L35" s="46" t="n"/>
      <c r="M35" s="22" t="n">
        <v>48</v>
      </c>
      <c r="N35" s="20" t="inlineStr">
        <is>
          <t>Emilia Steiner</t>
        </is>
      </c>
      <c r="O35" s="20" t="n"/>
      <c r="P35" s="41" t="n">
        <v>2144.51</v>
      </c>
      <c r="Q35" s="47">
        <f>IF(I35=0,"",P35/I35)</f>
        <v/>
      </c>
      <c r="R35" s="41" t="n">
        <v>330</v>
      </c>
      <c r="S35" s="41" t="n">
        <v>149</v>
      </c>
      <c r="T35" s="41" t="n">
        <v>0</v>
      </c>
      <c r="U35" s="41">
        <f>P35+R35+S35+T35</f>
        <v/>
      </c>
      <c r="V35" s="22" t="n"/>
      <c r="W35" s="20" t="n"/>
    </row>
    <row r="36">
      <c r="A36" s="27" t="inlineStr">
        <is>
          <t>LK-0034</t>
        </is>
      </c>
      <c r="B36" s="27" t="inlineStr">
        <is>
          <t>Musterportfolio Süd II GmbH</t>
        </is>
      </c>
      <c r="C36" s="27" t="inlineStr">
        <is>
          <t>Landsberg am Lech</t>
        </is>
      </c>
      <c r="D36" s="27" t="inlineStr">
        <is>
          <t>Holzstraße 101b, 86899 Landsberg am Lech</t>
        </is>
      </c>
      <c r="E36" s="27" t="inlineStr">
        <is>
          <t>86899</t>
        </is>
      </c>
      <c r="F36" s="27" t="inlineStr">
        <is>
          <t>Landsberg am Lech</t>
        </is>
      </c>
      <c r="G36" s="27" t="inlineStr">
        <is>
          <t>WE 15</t>
        </is>
      </c>
      <c r="H36" s="27" t="inlineStr">
        <is>
          <t>Wohnung</t>
        </is>
      </c>
      <c r="I36" s="48" t="n">
        <v>68.3</v>
      </c>
      <c r="J36" s="27" t="inlineStr">
        <is>
          <t>Vermietet</t>
        </is>
      </c>
      <c r="K36" s="49" t="n">
        <v>42144</v>
      </c>
      <c r="L36" s="49" t="n"/>
      <c r="M36" s="28" t="n">
        <v>24</v>
      </c>
      <c r="N36" s="27" t="inlineStr">
        <is>
          <t>Simon Ebner</t>
        </is>
      </c>
      <c r="O36" s="27" t="inlineStr">
        <is>
          <t>Benedikt Fuchs</t>
        </is>
      </c>
      <c r="P36" s="42" t="n">
        <v>993.08</v>
      </c>
      <c r="Q36" s="50">
        <f>IF(I36=0,"",P36/I36)</f>
        <v/>
      </c>
      <c r="R36" s="42" t="n">
        <v>211</v>
      </c>
      <c r="S36" s="42" t="n">
        <v>100</v>
      </c>
      <c r="T36" s="42" t="n">
        <v>0</v>
      </c>
      <c r="U36" s="42">
        <f>P36+R36+S36+T36</f>
        <v/>
      </c>
      <c r="V36" s="28" t="n"/>
      <c r="W36" s="27" t="n"/>
    </row>
    <row r="37">
      <c r="A37" s="20" t="inlineStr">
        <is>
          <t>LK-0035</t>
        </is>
      </c>
      <c r="B37" s="20" t="inlineStr">
        <is>
          <t>Musterportfolio Süd II GmbH</t>
        </is>
      </c>
      <c r="C37" s="20" t="inlineStr">
        <is>
          <t>Landkreis Fürstenfeldbruck</t>
        </is>
      </c>
      <c r="D37" s="20" t="inlineStr">
        <is>
          <t>Am Weiher 76, 82256 Fürstenfeldbruck</t>
        </is>
      </c>
      <c r="E37" s="20" t="inlineStr">
        <is>
          <t>82256</t>
        </is>
      </c>
      <c r="F37" s="20" t="inlineStr">
        <is>
          <t>Fürstenfeldbruck</t>
        </is>
      </c>
      <c r="G37" s="20" t="inlineStr">
        <is>
          <t>WE 12</t>
        </is>
      </c>
      <c r="H37" s="20" t="inlineStr">
        <is>
          <t>Maisonette</t>
        </is>
      </c>
      <c r="I37" s="45" t="n">
        <v>123.46</v>
      </c>
      <c r="J37" s="20" t="inlineStr">
        <is>
          <t>Vermietet</t>
        </is>
      </c>
      <c r="K37" s="46" t="n">
        <v>44850</v>
      </c>
      <c r="L37" s="46" t="n"/>
      <c r="M37" s="22" t="n"/>
      <c r="N37" s="20" t="inlineStr">
        <is>
          <t>Julia Maier</t>
        </is>
      </c>
      <c r="O37" s="20" t="inlineStr">
        <is>
          <t>Emilia Ebner</t>
        </is>
      </c>
      <c r="P37" s="41" t="n">
        <v>1975.36</v>
      </c>
      <c r="Q37" s="47">
        <f>IF(I37=0,"",P37/I37)</f>
        <v/>
      </c>
      <c r="R37" s="41" t="n">
        <v>392</v>
      </c>
      <c r="S37" s="41" t="n">
        <v>163</v>
      </c>
      <c r="T37" s="41" t="n">
        <v>0</v>
      </c>
      <c r="U37" s="41">
        <f>P37+R37+S37+T37</f>
        <v/>
      </c>
      <c r="V37" s="22" t="n"/>
      <c r="W37" s="20" t="n"/>
    </row>
    <row r="38">
      <c r="A38" s="27" t="inlineStr">
        <is>
          <t>LK-0036</t>
        </is>
      </c>
      <c r="B38" s="27" t="inlineStr">
        <is>
          <t>Musterportfolio Süd I GmbH</t>
        </is>
      </c>
      <c r="C38" s="27" t="inlineStr">
        <is>
          <t>Landsberg am Lech</t>
        </is>
      </c>
      <c r="D38" s="27" t="inlineStr">
        <is>
          <t>Ahornweg 136, 86899 Landsberg am Lech</t>
        </is>
      </c>
      <c r="E38" s="27" t="inlineStr">
        <is>
          <t>86899</t>
        </is>
      </c>
      <c r="F38" s="27" t="inlineStr">
        <is>
          <t>Landsberg am Lech</t>
        </is>
      </c>
      <c r="G38" s="27" t="inlineStr">
        <is>
          <t>WE 05</t>
        </is>
      </c>
      <c r="H38" s="27" t="inlineStr">
        <is>
          <t>Penthouse</t>
        </is>
      </c>
      <c r="I38" s="48" t="n">
        <v>157.84</v>
      </c>
      <c r="J38" s="27" t="inlineStr">
        <is>
          <t>Vermietet</t>
        </is>
      </c>
      <c r="K38" s="49" t="n">
        <v>43351</v>
      </c>
      <c r="L38" s="49" t="n"/>
      <c r="M38" s="28" t="n">
        <v>48</v>
      </c>
      <c r="N38" s="27" t="inlineStr">
        <is>
          <t>Leon Maier</t>
        </is>
      </c>
      <c r="O38" s="27" t="inlineStr">
        <is>
          <t>Florian Brandl</t>
        </is>
      </c>
      <c r="P38" s="42" t="n">
        <v>1995.1</v>
      </c>
      <c r="Q38" s="50">
        <f>IF(I38=0,"",P38/I38)</f>
        <v/>
      </c>
      <c r="R38" s="42" t="n">
        <v>545</v>
      </c>
      <c r="S38" s="42" t="n">
        <v>220</v>
      </c>
      <c r="T38" s="42" t="n">
        <v>-199.51</v>
      </c>
      <c r="U38" s="42">
        <f>P38+R38+S38+T38</f>
        <v/>
      </c>
      <c r="V38" s="28" t="n"/>
      <c r="W38" s="27" t="inlineStr">
        <is>
          <t>Mietminderung vereinbart bis Mängelbeseitigung</t>
        </is>
      </c>
    </row>
    <row r="39">
      <c r="A39" s="20" t="inlineStr">
        <is>
          <t>LK-0037</t>
        </is>
      </c>
      <c r="B39" s="20" t="inlineStr">
        <is>
          <t>Musterportfolio Süd I GmbH</t>
        </is>
      </c>
      <c r="C39" s="20" t="inlineStr">
        <is>
          <t>Landkreis Starnberg</t>
        </is>
      </c>
      <c r="D39" s="20" t="inlineStr">
        <is>
          <t>Talstraße 117, 82319 Starnberg</t>
        </is>
      </c>
      <c r="E39" s="20" t="inlineStr">
        <is>
          <t>82319</t>
        </is>
      </c>
      <c r="F39" s="20" t="inlineStr">
        <is>
          <t>Starnberg</t>
        </is>
      </c>
      <c r="G39" s="20" t="inlineStr">
        <is>
          <t>WE 24</t>
        </is>
      </c>
      <c r="H39" s="20" t="inlineStr">
        <is>
          <t>Wohnung</t>
        </is>
      </c>
      <c r="I39" s="45" t="n">
        <v>56.66</v>
      </c>
      <c r="J39" s="20" t="inlineStr">
        <is>
          <t>Vermietet</t>
        </is>
      </c>
      <c r="K39" s="46" t="n">
        <v>42887</v>
      </c>
      <c r="L39" s="46" t="n"/>
      <c r="M39" s="22" t="n">
        <v>24</v>
      </c>
      <c r="N39" s="20" t="inlineStr">
        <is>
          <t>Katharina Berger</t>
        </is>
      </c>
      <c r="O39" s="20" t="inlineStr">
        <is>
          <t>Paul Steiner</t>
        </is>
      </c>
      <c r="P39" s="41" t="n">
        <v>1004.02</v>
      </c>
      <c r="Q39" s="47">
        <f>IF(I39=0,"",P39/I39)</f>
        <v/>
      </c>
      <c r="R39" s="41" t="n">
        <v>190</v>
      </c>
      <c r="S39" s="41" t="n">
        <v>58</v>
      </c>
      <c r="T39" s="41" t="n">
        <v>0</v>
      </c>
      <c r="U39" s="41">
        <f>P39+R39+S39+T39</f>
        <v/>
      </c>
      <c r="V39" s="22" t="n"/>
      <c r="W39" s="20" t="n"/>
    </row>
    <row r="40">
      <c r="A40" s="27" t="inlineStr">
        <is>
          <t>LK-0038</t>
        </is>
      </c>
      <c r="B40" s="27" t="inlineStr">
        <is>
          <t>Musterportfolio Süd I GmbH</t>
        </is>
      </c>
      <c r="C40" s="27" t="inlineStr">
        <is>
          <t>München</t>
        </is>
      </c>
      <c r="D40" s="27" t="inlineStr">
        <is>
          <t>Am Mühlbach 137, 81827 München</t>
        </is>
      </c>
      <c r="E40" s="27" t="inlineStr">
        <is>
          <t>81827</t>
        </is>
      </c>
      <c r="F40" s="27" t="inlineStr">
        <is>
          <t>München</t>
        </is>
      </c>
      <c r="G40" s="27" t="inlineStr">
        <is>
          <t>WE 07</t>
        </is>
      </c>
      <c r="H40" s="27" t="inlineStr">
        <is>
          <t>Wohnung</t>
        </is>
      </c>
      <c r="I40" s="48" t="n">
        <v>68.43000000000001</v>
      </c>
      <c r="J40" s="27" t="inlineStr">
        <is>
          <t>Vermietet</t>
        </is>
      </c>
      <c r="K40" s="49" t="n">
        <v>44819</v>
      </c>
      <c r="L40" s="49" t="n"/>
      <c r="M40" s="28" t="n"/>
      <c r="N40" s="27" t="inlineStr">
        <is>
          <t>Julia Gruber</t>
        </is>
      </c>
      <c r="O40" s="27" t="inlineStr">
        <is>
          <t>Hannah Graf</t>
        </is>
      </c>
      <c r="P40" s="42" t="n">
        <v>1315.22</v>
      </c>
      <c r="Q40" s="50">
        <f>IF(I40=0,"",P40/I40)</f>
        <v/>
      </c>
      <c r="R40" s="42" t="n">
        <v>236</v>
      </c>
      <c r="S40" s="42" t="n">
        <v>91</v>
      </c>
      <c r="T40" s="42" t="n">
        <v>0</v>
      </c>
      <c r="U40" s="42">
        <f>P40+R40+S40+T40</f>
        <v/>
      </c>
      <c r="V40" s="28" t="n"/>
      <c r="W40" s="27" t="n"/>
    </row>
    <row r="41">
      <c r="A41" s="20" t="inlineStr">
        <is>
          <t>LK-0039</t>
        </is>
      </c>
      <c r="B41" s="20" t="inlineStr">
        <is>
          <t>Musterportfolio Süd I GmbH</t>
        </is>
      </c>
      <c r="C41" s="20" t="inlineStr">
        <is>
          <t>München</t>
        </is>
      </c>
      <c r="D41" s="20" t="inlineStr">
        <is>
          <t>Am Mühlbach 75, 81541 München</t>
        </is>
      </c>
      <c r="E41" s="20" t="inlineStr">
        <is>
          <t>81541</t>
        </is>
      </c>
      <c r="F41" s="20" t="inlineStr">
        <is>
          <t>München</t>
        </is>
      </c>
      <c r="G41" s="20" t="inlineStr">
        <is>
          <t>WE 19</t>
        </is>
      </c>
      <c r="H41" s="20" t="inlineStr">
        <is>
          <t>Wohnung</t>
        </is>
      </c>
      <c r="I41" s="45" t="n">
        <v>50</v>
      </c>
      <c r="J41" s="20" t="inlineStr">
        <is>
          <t>Vermietet</t>
        </is>
      </c>
      <c r="K41" s="46" t="n">
        <v>45312</v>
      </c>
      <c r="L41" s="46" t="n"/>
      <c r="M41" s="22" t="n"/>
      <c r="N41" s="20" t="inlineStr">
        <is>
          <t>Johanna Wimmer</t>
        </is>
      </c>
      <c r="O41" s="20" t="n"/>
      <c r="P41" s="41" t="n">
        <v>1040</v>
      </c>
      <c r="Q41" s="47">
        <f>IF(I41=0,"",P41/I41)</f>
        <v/>
      </c>
      <c r="R41" s="41" t="n">
        <v>185</v>
      </c>
      <c r="S41" s="41" t="n">
        <v>54</v>
      </c>
      <c r="T41" s="41" t="n">
        <v>0</v>
      </c>
      <c r="U41" s="41">
        <f>P41+R41+S41+T41</f>
        <v/>
      </c>
      <c r="V41" s="22" t="n"/>
      <c r="W41" s="20" t="n"/>
    </row>
    <row r="42">
      <c r="A42" s="27" t="inlineStr">
        <is>
          <t>LK-0040</t>
        </is>
      </c>
      <c r="B42" s="27" t="inlineStr">
        <is>
          <t>Musterportfolio Süd I GmbH</t>
        </is>
      </c>
      <c r="C42" s="27" t="inlineStr">
        <is>
          <t>Landkreis Fürstenfeldbruck</t>
        </is>
      </c>
      <c r="D42" s="27" t="inlineStr">
        <is>
          <t>Birkenallee 40, 82110 Germering</t>
        </is>
      </c>
      <c r="E42" s="27" t="inlineStr">
        <is>
          <t>82110</t>
        </is>
      </c>
      <c r="F42" s="27" t="inlineStr">
        <is>
          <t>Germering</t>
        </is>
      </c>
      <c r="G42" s="27" t="inlineStr">
        <is>
          <t>WE 11</t>
        </is>
      </c>
      <c r="H42" s="27" t="inlineStr">
        <is>
          <t>Wohnung</t>
        </is>
      </c>
      <c r="I42" s="48" t="n">
        <v>102.74</v>
      </c>
      <c r="J42" s="27" t="inlineStr">
        <is>
          <t>Vermietet</t>
        </is>
      </c>
      <c r="K42" s="49" t="n">
        <v>42312</v>
      </c>
      <c r="L42" s="49" t="n"/>
      <c r="M42" s="28" t="n"/>
      <c r="N42" s="27" t="inlineStr">
        <is>
          <t>Marie Schmid</t>
        </is>
      </c>
      <c r="O42" s="27" t="n"/>
      <c r="P42" s="42" t="n">
        <v>1611.99</v>
      </c>
      <c r="Q42" s="50">
        <f>IF(I42=0,"",P42/I42)</f>
        <v/>
      </c>
      <c r="R42" s="42" t="n">
        <v>339</v>
      </c>
      <c r="S42" s="42" t="n">
        <v>155</v>
      </c>
      <c r="T42" s="42" t="n">
        <v>0</v>
      </c>
      <c r="U42" s="42">
        <f>P42+R42+S42+T42</f>
        <v/>
      </c>
      <c r="V42" s="28" t="n"/>
      <c r="W42" s="27" t="n"/>
    </row>
    <row r="43">
      <c r="A43" s="20" t="inlineStr">
        <is>
          <t>LK-0041</t>
        </is>
      </c>
      <c r="B43" s="20" t="inlineStr">
        <is>
          <t>Musterportfolio Süd I GmbH</t>
        </is>
      </c>
      <c r="C43" s="20" t="inlineStr">
        <is>
          <t>Landkreis Fürstenfeldbruck</t>
        </is>
      </c>
      <c r="D43" s="20" t="inlineStr">
        <is>
          <t>Fliederweg 17, 82178 Puchheim</t>
        </is>
      </c>
      <c r="E43" s="20" t="inlineStr">
        <is>
          <t>82178</t>
        </is>
      </c>
      <c r="F43" s="20" t="inlineStr">
        <is>
          <t>Puchheim</t>
        </is>
      </c>
      <c r="G43" s="20" t="inlineStr">
        <is>
          <t>WE 02</t>
        </is>
      </c>
      <c r="H43" s="20" t="inlineStr">
        <is>
          <t>Wohnung</t>
        </is>
      </c>
      <c r="I43" s="45" t="n">
        <v>57.36</v>
      </c>
      <c r="J43" s="20" t="inlineStr">
        <is>
          <t>Vermietet</t>
        </is>
      </c>
      <c r="K43" s="46" t="n">
        <v>42663</v>
      </c>
      <c r="L43" s="46" t="n"/>
      <c r="M43" s="22" t="n">
        <v>48</v>
      </c>
      <c r="N43" s="20" t="inlineStr">
        <is>
          <t>Elias Steiner</t>
        </is>
      </c>
      <c r="O43" s="20" t="inlineStr">
        <is>
          <t>Clara Lang</t>
        </is>
      </c>
      <c r="P43" s="41" t="n">
        <v>924.0700000000001</v>
      </c>
      <c r="Q43" s="47">
        <f>IF(I43=0,"",P43/I43)</f>
        <v/>
      </c>
      <c r="R43" s="41" t="n">
        <v>207</v>
      </c>
      <c r="S43" s="41" t="n">
        <v>67</v>
      </c>
      <c r="T43" s="41" t="n">
        <v>0</v>
      </c>
      <c r="U43" s="41">
        <f>P43+R43+S43+T43</f>
        <v/>
      </c>
      <c r="V43" s="22" t="n"/>
      <c r="W43" s="20" t="n"/>
    </row>
    <row r="44">
      <c r="A44" s="27" t="inlineStr">
        <is>
          <t>LK-0042</t>
        </is>
      </c>
      <c r="B44" s="27" t="inlineStr">
        <is>
          <t>Musterportfolio Süd I GmbH</t>
        </is>
      </c>
      <c r="C44" s="27" t="inlineStr">
        <is>
          <t>München</t>
        </is>
      </c>
      <c r="D44" s="27" t="inlineStr">
        <is>
          <t>Gartenstraße 1, 81827 München</t>
        </is>
      </c>
      <c r="E44" s="27" t="inlineStr">
        <is>
          <t>81827</t>
        </is>
      </c>
      <c r="F44" s="27" t="inlineStr">
        <is>
          <t>München</t>
        </is>
      </c>
      <c r="G44" s="27" t="inlineStr">
        <is>
          <t>WE 14</t>
        </is>
      </c>
      <c r="H44" s="27" t="inlineStr">
        <is>
          <t>Wohnung</t>
        </is>
      </c>
      <c r="I44" s="48" t="n">
        <v>90.37</v>
      </c>
      <c r="J44" s="27" t="inlineStr">
        <is>
          <t>Vermietet</t>
        </is>
      </c>
      <c r="K44" s="49" t="n">
        <v>44669</v>
      </c>
      <c r="L44" s="49" t="n"/>
      <c r="M44" s="28" t="n">
        <v>24</v>
      </c>
      <c r="N44" s="27" t="inlineStr">
        <is>
          <t>Leon Maier</t>
        </is>
      </c>
      <c r="O44" s="27" t="inlineStr">
        <is>
          <t>Jonas Seidl</t>
        </is>
      </c>
      <c r="P44" s="42" t="n">
        <v>2153.52</v>
      </c>
      <c r="Q44" s="50">
        <f>IF(I44=0,"",P44/I44)</f>
        <v/>
      </c>
      <c r="R44" s="42" t="n">
        <v>305</v>
      </c>
      <c r="S44" s="42" t="n">
        <v>105</v>
      </c>
      <c r="T44" s="42" t="n">
        <v>0</v>
      </c>
      <c r="U44" s="42">
        <f>P44+R44+S44+T44</f>
        <v/>
      </c>
      <c r="V44" s="28" t="n"/>
      <c r="W44" s="27" t="n"/>
    </row>
    <row r="45">
      <c r="A45" s="20" t="inlineStr">
        <is>
          <t>LK-0043</t>
        </is>
      </c>
      <c r="B45" s="20" t="inlineStr">
        <is>
          <t>Musterportfolio Süd II GmbH</t>
        </is>
      </c>
      <c r="C45" s="20" t="inlineStr">
        <is>
          <t>Landkreis Fürstenfeldbruck</t>
        </is>
      </c>
      <c r="D45" s="20" t="inlineStr">
        <is>
          <t>Birkenallee 114b, 82110 Germering</t>
        </is>
      </c>
      <c r="E45" s="20" t="inlineStr">
        <is>
          <t>82110</t>
        </is>
      </c>
      <c r="F45" s="20" t="inlineStr">
        <is>
          <t>Germering</t>
        </is>
      </c>
      <c r="G45" s="20" t="inlineStr">
        <is>
          <t>WE 22</t>
        </is>
      </c>
      <c r="H45" s="20" t="inlineStr">
        <is>
          <t>Wohnung</t>
        </is>
      </c>
      <c r="I45" s="45" t="n">
        <v>58.24</v>
      </c>
      <c r="J45" s="20" t="inlineStr">
        <is>
          <t>Vermietet</t>
        </is>
      </c>
      <c r="K45" s="46" t="n">
        <v>42012</v>
      </c>
      <c r="L45" s="46" t="n"/>
      <c r="M45" s="22" t="n"/>
      <c r="N45" s="20" t="inlineStr">
        <is>
          <t>Johanna Schmid</t>
        </is>
      </c>
      <c r="O45" s="20" t="n"/>
      <c r="P45" s="41" t="n">
        <v>930.6799999999999</v>
      </c>
      <c r="Q45" s="47">
        <f>IF(I45=0,"",P45/I45)</f>
        <v/>
      </c>
      <c r="R45" s="41" t="n">
        <v>164</v>
      </c>
      <c r="S45" s="41" t="n">
        <v>82</v>
      </c>
      <c r="T45" s="41" t="n">
        <v>0</v>
      </c>
      <c r="U45" s="41">
        <f>P45+R45+S45+T45</f>
        <v/>
      </c>
      <c r="V45" s="22" t="n"/>
      <c r="W45" s="20" t="n"/>
    </row>
    <row r="46">
      <c r="A46" s="27" t="inlineStr">
        <is>
          <t>LK-0044</t>
        </is>
      </c>
      <c r="B46" s="27" t="inlineStr">
        <is>
          <t>Musterportfolio Süd I GmbH</t>
        </is>
      </c>
      <c r="C46" s="27" t="inlineStr">
        <is>
          <t>München</t>
        </is>
      </c>
      <c r="D46" s="27" t="inlineStr">
        <is>
          <t>Lindenstraße 83, 81541 München</t>
        </is>
      </c>
      <c r="E46" s="27" t="inlineStr">
        <is>
          <t>81541</t>
        </is>
      </c>
      <c r="F46" s="27" t="inlineStr">
        <is>
          <t>München</t>
        </is>
      </c>
      <c r="G46" s="27" t="inlineStr">
        <is>
          <t>WE 04</t>
        </is>
      </c>
      <c r="H46" s="27" t="inlineStr">
        <is>
          <t>Wohnung</t>
        </is>
      </c>
      <c r="I46" s="48" t="n">
        <v>89.45</v>
      </c>
      <c r="J46" s="27" t="inlineStr">
        <is>
          <t>Leerstand</t>
        </is>
      </c>
      <c r="K46" s="49" t="n"/>
      <c r="L46" s="49" t="n"/>
      <c r="M46" s="28" t="n"/>
      <c r="N46" s="27" t="n"/>
      <c r="O46" s="27" t="n"/>
      <c r="P46" s="42" t="n">
        <v>0</v>
      </c>
      <c r="Q46" s="50">
        <f>IF(I46=0,"",P46/I46)</f>
        <v/>
      </c>
      <c r="R46" s="42" t="n">
        <v>0</v>
      </c>
      <c r="S46" s="42" t="n">
        <v>0</v>
      </c>
      <c r="T46" s="42" t="n">
        <v>0</v>
      </c>
      <c r="U46" s="42">
        <f>P46+R46+S46+T46</f>
        <v/>
      </c>
      <c r="V46" s="28" t="n"/>
      <c r="W46" s="27" t="inlineStr">
        <is>
          <t>Modernisierung vor Neuvermietung</t>
        </is>
      </c>
    </row>
    <row r="47">
      <c r="A47" s="20" t="inlineStr">
        <is>
          <t>LK-0045</t>
        </is>
      </c>
      <c r="B47" s="20" t="inlineStr">
        <is>
          <t>Musterportfolio Süd I GmbH</t>
        </is>
      </c>
      <c r="C47" s="20" t="inlineStr">
        <is>
          <t>München</t>
        </is>
      </c>
      <c r="D47" s="20" t="inlineStr">
        <is>
          <t>Am Mühlbach 126a, 81673 München</t>
        </is>
      </c>
      <c r="E47" s="20" t="inlineStr">
        <is>
          <t>81673</t>
        </is>
      </c>
      <c r="F47" s="20" t="inlineStr">
        <is>
          <t>München</t>
        </is>
      </c>
      <c r="G47" s="20" t="inlineStr">
        <is>
          <t>WE 14</t>
        </is>
      </c>
      <c r="H47" s="20" t="inlineStr">
        <is>
          <t>Wohnung</t>
        </is>
      </c>
      <c r="I47" s="45" t="n">
        <v>94.59</v>
      </c>
      <c r="J47" s="20" t="inlineStr">
        <is>
          <t>Vermietet</t>
        </is>
      </c>
      <c r="K47" s="46" t="n">
        <v>42237</v>
      </c>
      <c r="L47" s="46" t="n"/>
      <c r="M47" s="22" t="n"/>
      <c r="N47" s="20" t="inlineStr">
        <is>
          <t>David Bauer</t>
        </is>
      </c>
      <c r="O47" s="20" t="n"/>
      <c r="P47" s="41" t="n">
        <v>2150.98</v>
      </c>
      <c r="Q47" s="47">
        <f>IF(I47=0,"",P47/I47)</f>
        <v/>
      </c>
      <c r="R47" s="41" t="n">
        <v>278</v>
      </c>
      <c r="S47" s="41" t="n">
        <v>103</v>
      </c>
      <c r="T47" s="41" t="n">
        <v>0</v>
      </c>
      <c r="U47" s="41">
        <f>P47+R47+S47+T47</f>
        <v/>
      </c>
      <c r="V47" s="22" t="n"/>
      <c r="W47" s="20" t="n"/>
    </row>
    <row r="48">
      <c r="A48" s="27" t="inlineStr">
        <is>
          <t>LK-0046</t>
        </is>
      </c>
      <c r="B48" s="27" t="inlineStr">
        <is>
          <t>Musterportfolio Süd II GmbH</t>
        </is>
      </c>
      <c r="C48" s="27" t="inlineStr">
        <is>
          <t>München</t>
        </is>
      </c>
      <c r="D48" s="27" t="inlineStr">
        <is>
          <t>Ahornweg 53, 81827 München</t>
        </is>
      </c>
      <c r="E48" s="27" t="inlineStr">
        <is>
          <t>81827</t>
        </is>
      </c>
      <c r="F48" s="27" t="inlineStr">
        <is>
          <t>München</t>
        </is>
      </c>
      <c r="G48" s="27" t="inlineStr">
        <is>
          <t>WE 16</t>
        </is>
      </c>
      <c r="H48" s="27" t="inlineStr">
        <is>
          <t>Maisonette</t>
        </is>
      </c>
      <c r="I48" s="48" t="n">
        <v>92.26000000000001</v>
      </c>
      <c r="J48" s="27" t="inlineStr">
        <is>
          <t>Vermietet</t>
        </is>
      </c>
      <c r="K48" s="49" t="n">
        <v>41739</v>
      </c>
      <c r="L48" s="49" t="n"/>
      <c r="M48" s="28" t="n">
        <v>12</v>
      </c>
      <c r="N48" s="27" t="inlineStr">
        <is>
          <t>Benedikt Fuchs</t>
        </is>
      </c>
      <c r="O48" s="27" t="n"/>
      <c r="P48" s="42" t="n">
        <v>1778.77</v>
      </c>
      <c r="Q48" s="50">
        <f>IF(I48=0,"",P48/I48)</f>
        <v/>
      </c>
      <c r="R48" s="42" t="n">
        <v>331</v>
      </c>
      <c r="S48" s="42" t="n">
        <v>104</v>
      </c>
      <c r="T48" s="42" t="n">
        <v>0</v>
      </c>
      <c r="U48" s="42">
        <f>P48+R48+S48+T48</f>
        <v/>
      </c>
      <c r="V48" s="28" t="n"/>
      <c r="W48" s="27" t="n"/>
    </row>
    <row r="49">
      <c r="A49" s="20" t="inlineStr">
        <is>
          <t>LK-0047</t>
        </is>
      </c>
      <c r="B49" s="20" t="inlineStr">
        <is>
          <t>Musterportfolio Süd I GmbH</t>
        </is>
      </c>
      <c r="C49" s="20" t="inlineStr">
        <is>
          <t>München</t>
        </is>
      </c>
      <c r="D49" s="20" t="inlineStr">
        <is>
          <t>Eschenstraße 126a, 80797 München</t>
        </is>
      </c>
      <c r="E49" s="20" t="inlineStr">
        <is>
          <t>80797</t>
        </is>
      </c>
      <c r="F49" s="20" t="inlineStr">
        <is>
          <t>München</t>
        </is>
      </c>
      <c r="G49" s="20" t="inlineStr">
        <is>
          <t>WE 13</t>
        </is>
      </c>
      <c r="H49" s="20" t="inlineStr">
        <is>
          <t>Wohnung</t>
        </is>
      </c>
      <c r="I49" s="45" t="n">
        <v>70.41</v>
      </c>
      <c r="J49" s="20" t="inlineStr">
        <is>
          <t>Vermietet</t>
        </is>
      </c>
      <c r="K49" s="46" t="n">
        <v>43128</v>
      </c>
      <c r="L49" s="46" t="n"/>
      <c r="M49" s="22" t="n">
        <v>48</v>
      </c>
      <c r="N49" s="20" t="inlineStr">
        <is>
          <t>Lea Moser</t>
        </is>
      </c>
      <c r="O49" s="20" t="n"/>
      <c r="P49" s="41" t="n">
        <v>1570.85</v>
      </c>
      <c r="Q49" s="47">
        <f>IF(I49=0,"",P49/I49)</f>
        <v/>
      </c>
      <c r="R49" s="41" t="n">
        <v>256</v>
      </c>
      <c r="S49" s="41" t="n">
        <v>111</v>
      </c>
      <c r="T49" s="41" t="n">
        <v>0</v>
      </c>
      <c r="U49" s="41">
        <f>P49+R49+S49+T49</f>
        <v/>
      </c>
      <c r="V49" s="22" t="n"/>
      <c r="W49" s="20" t="n"/>
    </row>
    <row r="50">
      <c r="A50" s="27" t="inlineStr">
        <is>
          <t>LK-0048</t>
        </is>
      </c>
      <c r="B50" s="27" t="inlineStr">
        <is>
          <t>Musterportfolio Süd II GmbH</t>
        </is>
      </c>
      <c r="C50" s="27" t="inlineStr">
        <is>
          <t>München</t>
        </is>
      </c>
      <c r="D50" s="27" t="inlineStr">
        <is>
          <t>Eschenstraße 53, 80939 München</t>
        </is>
      </c>
      <c r="E50" s="27" t="inlineStr">
        <is>
          <t>80939</t>
        </is>
      </c>
      <c r="F50" s="27" t="inlineStr">
        <is>
          <t>München</t>
        </is>
      </c>
      <c r="G50" s="27" t="inlineStr">
        <is>
          <t>WE 22</t>
        </is>
      </c>
      <c r="H50" s="27" t="inlineStr">
        <is>
          <t>Wohnung</t>
        </is>
      </c>
      <c r="I50" s="48" t="n">
        <v>40.35</v>
      </c>
      <c r="J50" s="27" t="inlineStr">
        <is>
          <t>Vermietet</t>
        </is>
      </c>
      <c r="K50" s="49" t="n">
        <v>42262</v>
      </c>
      <c r="L50" s="49" t="n"/>
      <c r="M50" s="28" t="n"/>
      <c r="N50" s="27" t="inlineStr">
        <is>
          <t>Johanna Huber</t>
        </is>
      </c>
      <c r="O50" s="27" t="n"/>
      <c r="P50" s="42" t="n">
        <v>905.05</v>
      </c>
      <c r="Q50" s="50">
        <f>IF(I50=0,"",P50/I50)</f>
        <v/>
      </c>
      <c r="R50" s="42" t="n">
        <v>114</v>
      </c>
      <c r="S50" s="42" t="n">
        <v>45</v>
      </c>
      <c r="T50" s="42" t="n">
        <v>0</v>
      </c>
      <c r="U50" s="42">
        <f>P50+R50+S50+T50</f>
        <v/>
      </c>
      <c r="V50" s="28" t="n"/>
      <c r="W50" s="27" t="n"/>
    </row>
    <row r="51">
      <c r="A51" s="20" t="inlineStr">
        <is>
          <t>LK-0049</t>
        </is>
      </c>
      <c r="B51" s="20" t="inlineStr">
        <is>
          <t>Musterportfolio Süd II GmbH</t>
        </is>
      </c>
      <c r="C51" s="20" t="inlineStr">
        <is>
          <t>Landkreis Fürstenfeldbruck</t>
        </is>
      </c>
      <c r="D51" s="20" t="inlineStr">
        <is>
          <t>Talstraße 111, 82110 Germering</t>
        </is>
      </c>
      <c r="E51" s="20" t="inlineStr">
        <is>
          <t>82110</t>
        </is>
      </c>
      <c r="F51" s="20" t="inlineStr">
        <is>
          <t>Germering</t>
        </is>
      </c>
      <c r="G51" s="20" t="inlineStr">
        <is>
          <t>WE 14</t>
        </is>
      </c>
      <c r="H51" s="20" t="inlineStr">
        <is>
          <t>Wohnung</t>
        </is>
      </c>
      <c r="I51" s="45" t="n">
        <v>51.72</v>
      </c>
      <c r="J51" s="20" t="inlineStr">
        <is>
          <t>Vermietet</t>
        </is>
      </c>
      <c r="K51" s="46" t="n">
        <v>41811</v>
      </c>
      <c r="L51" s="46" t="n"/>
      <c r="M51" s="22" t="n"/>
      <c r="N51" s="20" t="inlineStr">
        <is>
          <t>Jonas Schmid</t>
        </is>
      </c>
      <c r="O51" s="20" t="inlineStr">
        <is>
          <t>Johanna Bauer</t>
        </is>
      </c>
      <c r="P51" s="41" t="n">
        <v>848.21</v>
      </c>
      <c r="Q51" s="47">
        <f>IF(I51=0,"",P51/I51)</f>
        <v/>
      </c>
      <c r="R51" s="41" t="n">
        <v>158</v>
      </c>
      <c r="S51" s="41" t="n">
        <v>73</v>
      </c>
      <c r="T51" s="41" t="n">
        <v>0</v>
      </c>
      <c r="U51" s="41">
        <f>P51+R51+S51+T51</f>
        <v/>
      </c>
      <c r="V51" s="22" t="n"/>
      <c r="W51" s="20" t="n"/>
    </row>
    <row r="52">
      <c r="A52" s="27" t="inlineStr">
        <is>
          <t>LK-0050</t>
        </is>
      </c>
      <c r="B52" s="27" t="inlineStr">
        <is>
          <t>Musterportfolio Süd II GmbH</t>
        </is>
      </c>
      <c r="C52" s="27" t="inlineStr">
        <is>
          <t>Landkreis Starnberg</t>
        </is>
      </c>
      <c r="D52" s="27" t="inlineStr">
        <is>
          <t>Am Kirchplatz 43b, 82319 Starnberg</t>
        </is>
      </c>
      <c r="E52" s="27" t="inlineStr">
        <is>
          <t>82319</t>
        </is>
      </c>
      <c r="F52" s="27" t="inlineStr">
        <is>
          <t>Starnberg</t>
        </is>
      </c>
      <c r="G52" s="27" t="inlineStr">
        <is>
          <t>WE 08</t>
        </is>
      </c>
      <c r="H52" s="27" t="inlineStr">
        <is>
          <t>Wohnung</t>
        </is>
      </c>
      <c r="I52" s="48" t="n">
        <v>79.84</v>
      </c>
      <c r="J52" s="27" t="inlineStr">
        <is>
          <t>Vermietet</t>
        </is>
      </c>
      <c r="K52" s="49" t="n">
        <v>43692</v>
      </c>
      <c r="L52" s="49" t="n"/>
      <c r="M52" s="28" t="n">
        <v>12</v>
      </c>
      <c r="N52" s="27" t="inlineStr">
        <is>
          <t>Lukas Aigner</t>
        </is>
      </c>
      <c r="O52" s="27" t="n"/>
      <c r="P52" s="42" t="n">
        <v>1541.71</v>
      </c>
      <c r="Q52" s="50">
        <f>IF(I52=0,"",P52/I52)</f>
        <v/>
      </c>
      <c r="R52" s="42" t="n">
        <v>281</v>
      </c>
      <c r="S52" s="42" t="n">
        <v>109</v>
      </c>
      <c r="T52" s="42" t="n">
        <v>-154.17</v>
      </c>
      <c r="U52" s="42">
        <f>P52+R52+S52+T52</f>
        <v/>
      </c>
      <c r="V52" s="28" t="n"/>
      <c r="W52" s="27" t="inlineStr">
        <is>
          <t>Mietminderung vereinbart bis Mängelbeseitigung</t>
        </is>
      </c>
    </row>
    <row r="53">
      <c r="A53" s="20" t="inlineStr">
        <is>
          <t>LK-0051</t>
        </is>
      </c>
      <c r="B53" s="20" t="inlineStr">
        <is>
          <t>Musterportfolio Süd I GmbH</t>
        </is>
      </c>
      <c r="C53" s="20" t="inlineStr">
        <is>
          <t>Landsberg am Lech</t>
        </is>
      </c>
      <c r="D53" s="20" t="inlineStr">
        <is>
          <t>Ulmenring 26, 86899 Landsberg am Lech</t>
        </is>
      </c>
      <c r="E53" s="20" t="inlineStr">
        <is>
          <t>86899</t>
        </is>
      </c>
      <c r="F53" s="20" t="inlineStr">
        <is>
          <t>Landsberg am Lech</t>
        </is>
      </c>
      <c r="G53" s="20" t="inlineStr">
        <is>
          <t>WE 19</t>
        </is>
      </c>
      <c r="H53" s="20" t="inlineStr">
        <is>
          <t>Wohnung</t>
        </is>
      </c>
      <c r="I53" s="45" t="n">
        <v>72.58</v>
      </c>
      <c r="J53" s="20" t="inlineStr">
        <is>
          <t>Vermietet</t>
        </is>
      </c>
      <c r="K53" s="46" t="n">
        <v>43359</v>
      </c>
      <c r="L53" s="46" t="n">
        <v>46356</v>
      </c>
      <c r="M53" s="22" t="n"/>
      <c r="N53" s="20" t="inlineStr">
        <is>
          <t>Simon Bauer</t>
        </is>
      </c>
      <c r="O53" s="20" t="n"/>
      <c r="P53" s="41" t="n">
        <v>933.38</v>
      </c>
      <c r="Q53" s="47">
        <f>IF(I53=0,"",P53/I53)</f>
        <v/>
      </c>
      <c r="R53" s="41" t="n">
        <v>221</v>
      </c>
      <c r="S53" s="41" t="n">
        <v>89</v>
      </c>
      <c r="T53" s="41" t="n">
        <v>0</v>
      </c>
      <c r="U53" s="41">
        <f>P53+R53+S53+T53</f>
        <v/>
      </c>
      <c r="V53" s="22" t="n"/>
      <c r="W53" s="20" t="n"/>
    </row>
    <row r="54">
      <c r="A54" s="27" t="inlineStr">
        <is>
          <t>LK-0052</t>
        </is>
      </c>
      <c r="B54" s="27" t="inlineStr">
        <is>
          <t>Musterportfolio Süd I GmbH</t>
        </is>
      </c>
      <c r="C54" s="27" t="inlineStr">
        <is>
          <t>München</t>
        </is>
      </c>
      <c r="D54" s="27" t="inlineStr">
        <is>
          <t>Ulmenring 70b, 81827 München</t>
        </is>
      </c>
      <c r="E54" s="27" t="inlineStr">
        <is>
          <t>81827</t>
        </is>
      </c>
      <c r="F54" s="27" t="inlineStr">
        <is>
          <t>München</t>
        </is>
      </c>
      <c r="G54" s="27" t="inlineStr">
        <is>
          <t>WE 13</t>
        </is>
      </c>
      <c r="H54" s="27" t="inlineStr">
        <is>
          <t>Reihenhaus</t>
        </is>
      </c>
      <c r="I54" s="48" t="n">
        <v>123.37</v>
      </c>
      <c r="J54" s="27" t="inlineStr">
        <is>
          <t>Vermietet</t>
        </is>
      </c>
      <c r="K54" s="49" t="n">
        <v>45256</v>
      </c>
      <c r="L54" s="49" t="n"/>
      <c r="M54" s="28" t="n"/>
      <c r="N54" s="27" t="inlineStr">
        <is>
          <t>David Steiner</t>
        </is>
      </c>
      <c r="O54" s="27" t="n"/>
      <c r="P54" s="42" t="n">
        <v>2646.29</v>
      </c>
      <c r="Q54" s="50">
        <f>IF(I54=0,"",P54/I54)</f>
        <v/>
      </c>
      <c r="R54" s="42" t="n">
        <v>441</v>
      </c>
      <c r="S54" s="42" t="n">
        <v>178</v>
      </c>
      <c r="T54" s="42" t="n">
        <v>0</v>
      </c>
      <c r="U54" s="42">
        <f>P54+R54+S54+T54</f>
        <v/>
      </c>
      <c r="V54" s="28" t="n"/>
      <c r="W54" s="27" t="n"/>
    </row>
    <row r="55">
      <c r="A55" s="20" t="inlineStr">
        <is>
          <t>LK-0053</t>
        </is>
      </c>
      <c r="B55" s="20" t="inlineStr">
        <is>
          <t>Musterportfolio Süd II GmbH</t>
        </is>
      </c>
      <c r="C55" s="20" t="inlineStr">
        <is>
          <t>München</t>
        </is>
      </c>
      <c r="D55" s="20" t="inlineStr">
        <is>
          <t>Eschenstraße 105, 81541 München</t>
        </is>
      </c>
      <c r="E55" s="20" t="inlineStr">
        <is>
          <t>81541</t>
        </is>
      </c>
      <c r="F55" s="20" t="inlineStr">
        <is>
          <t>München</t>
        </is>
      </c>
      <c r="G55" s="20" t="inlineStr">
        <is>
          <t>WE 11</t>
        </is>
      </c>
      <c r="H55" s="20" t="inlineStr">
        <is>
          <t>Maisonette</t>
        </is>
      </c>
      <c r="I55" s="45" t="n">
        <v>119.74</v>
      </c>
      <c r="J55" s="20" t="inlineStr">
        <is>
          <t>Vermietet</t>
        </is>
      </c>
      <c r="K55" s="46" t="n">
        <v>44575</v>
      </c>
      <c r="L55" s="46" t="n"/>
      <c r="M55" s="22" t="n"/>
      <c r="N55" s="20" t="inlineStr">
        <is>
          <t>Paul Fuchs</t>
        </is>
      </c>
      <c r="O55" s="20" t="n"/>
      <c r="P55" s="41" t="n">
        <v>2612.73</v>
      </c>
      <c r="Q55" s="47">
        <f>IF(I55=0,"",P55/I55)</f>
        <v/>
      </c>
      <c r="R55" s="41" t="n">
        <v>362</v>
      </c>
      <c r="S55" s="41" t="n">
        <v>127</v>
      </c>
      <c r="T55" s="41" t="n">
        <v>0</v>
      </c>
      <c r="U55" s="41">
        <f>P55+R55+S55+T55</f>
        <v/>
      </c>
      <c r="V55" s="22" t="n"/>
      <c r="W55" s="20" t="n"/>
    </row>
    <row r="56">
      <c r="A56" s="27" t="inlineStr">
        <is>
          <t>LK-0054</t>
        </is>
      </c>
      <c r="B56" s="27" t="inlineStr">
        <is>
          <t>Musterportfolio Süd II GmbH</t>
        </is>
      </c>
      <c r="C56" s="27" t="inlineStr">
        <is>
          <t>München</t>
        </is>
      </c>
      <c r="D56" s="27" t="inlineStr">
        <is>
          <t>Wiesenweg 70, 80335 München</t>
        </is>
      </c>
      <c r="E56" s="27" t="inlineStr">
        <is>
          <t>80335</t>
        </is>
      </c>
      <c r="F56" s="27" t="inlineStr">
        <is>
          <t>München</t>
        </is>
      </c>
      <c r="G56" s="27" t="inlineStr">
        <is>
          <t>WE 23</t>
        </is>
      </c>
      <c r="H56" s="27" t="inlineStr">
        <is>
          <t>Wohnung</t>
        </is>
      </c>
      <c r="I56" s="48" t="n">
        <v>87.36</v>
      </c>
      <c r="J56" s="27" t="inlineStr">
        <is>
          <t>Vermietet</t>
        </is>
      </c>
      <c r="K56" s="49" t="n">
        <v>41978</v>
      </c>
      <c r="L56" s="49" t="n">
        <v>46310</v>
      </c>
      <c r="M56" s="28" t="n">
        <v>12</v>
      </c>
      <c r="N56" s="27" t="inlineStr">
        <is>
          <t>Simon Steiner</t>
        </is>
      </c>
      <c r="O56" s="27" t="n"/>
      <c r="P56" s="42" t="n">
        <v>2119.35</v>
      </c>
      <c r="Q56" s="50">
        <f>IF(I56=0,"",P56/I56)</f>
        <v/>
      </c>
      <c r="R56" s="42" t="n">
        <v>305</v>
      </c>
      <c r="S56" s="42" t="n">
        <v>95</v>
      </c>
      <c r="T56" s="42" t="n">
        <v>0</v>
      </c>
      <c r="U56" s="42">
        <f>P56+R56+S56+T56</f>
        <v/>
      </c>
      <c r="V56" s="28" t="n"/>
      <c r="W56" s="27" t="n"/>
    </row>
    <row r="57">
      <c r="A57" s="20" t="inlineStr">
        <is>
          <t>LK-0055</t>
        </is>
      </c>
      <c r="B57" s="20" t="inlineStr">
        <is>
          <t>Musterportfolio Süd I GmbH</t>
        </is>
      </c>
      <c r="C57" s="20" t="inlineStr">
        <is>
          <t>Landkreis Starnberg</t>
        </is>
      </c>
      <c r="D57" s="20" t="inlineStr">
        <is>
          <t>Fliederweg 6, 82319 Starnberg</t>
        </is>
      </c>
      <c r="E57" s="20" t="inlineStr">
        <is>
          <t>82319</t>
        </is>
      </c>
      <c r="F57" s="20" t="inlineStr">
        <is>
          <t>Starnberg</t>
        </is>
      </c>
      <c r="G57" s="20" t="inlineStr">
        <is>
          <t>WE 07</t>
        </is>
      </c>
      <c r="H57" s="20" t="inlineStr">
        <is>
          <t>Wohnung</t>
        </is>
      </c>
      <c r="I57" s="45" t="n">
        <v>51.1</v>
      </c>
      <c r="J57" s="20" t="inlineStr">
        <is>
          <t>Vermietet</t>
        </is>
      </c>
      <c r="K57" s="46" t="n">
        <v>44419</v>
      </c>
      <c r="L57" s="46" t="n"/>
      <c r="M57" s="22" t="n">
        <v>24</v>
      </c>
      <c r="N57" s="20" t="inlineStr">
        <is>
          <t>Elias Winkler</t>
        </is>
      </c>
      <c r="O57" s="20" t="n"/>
      <c r="P57" s="41" t="n">
        <v>1041.42</v>
      </c>
      <c r="Q57" s="47">
        <f>IF(I57=0,"",P57/I57)</f>
        <v/>
      </c>
      <c r="R57" s="41" t="n">
        <v>145</v>
      </c>
      <c r="S57" s="41" t="n">
        <v>56</v>
      </c>
      <c r="T57" s="41" t="n">
        <v>0</v>
      </c>
      <c r="U57" s="41">
        <f>P57+R57+S57+T57</f>
        <v/>
      </c>
      <c r="V57" s="22" t="n"/>
      <c r="W57" s="20" t="n"/>
    </row>
    <row r="58">
      <c r="A58" s="27" t="inlineStr">
        <is>
          <t>LK-0056</t>
        </is>
      </c>
      <c r="B58" s="27" t="inlineStr">
        <is>
          <t>Musterportfolio Süd I GmbH</t>
        </is>
      </c>
      <c r="C58" s="27" t="inlineStr">
        <is>
          <t>München</t>
        </is>
      </c>
      <c r="D58" s="27" t="inlineStr">
        <is>
          <t>Wiesenweg 27, 80797 München</t>
        </is>
      </c>
      <c r="E58" s="27" t="inlineStr">
        <is>
          <t>80797</t>
        </is>
      </c>
      <c r="F58" s="27" t="inlineStr">
        <is>
          <t>München</t>
        </is>
      </c>
      <c r="G58" s="27" t="inlineStr">
        <is>
          <t>WE 15</t>
        </is>
      </c>
      <c r="H58" s="27" t="inlineStr">
        <is>
          <t>Wohnung</t>
        </is>
      </c>
      <c r="I58" s="48" t="n">
        <v>35.27</v>
      </c>
      <c r="J58" s="27" t="inlineStr">
        <is>
          <t>Vermietet</t>
        </is>
      </c>
      <c r="K58" s="49" t="n">
        <v>44381</v>
      </c>
      <c r="L58" s="49" t="n"/>
      <c r="M58" s="28" t="n"/>
      <c r="N58" s="27" t="inlineStr">
        <is>
          <t>Hannah Berger</t>
        </is>
      </c>
      <c r="O58" s="27" t="n"/>
      <c r="P58" s="42" t="n">
        <v>709.28</v>
      </c>
      <c r="Q58" s="50">
        <f>IF(I58=0,"",P58/I58)</f>
        <v/>
      </c>
      <c r="R58" s="42" t="n">
        <v>106</v>
      </c>
      <c r="S58" s="42" t="n">
        <v>37</v>
      </c>
      <c r="T58" s="42" t="n">
        <v>0</v>
      </c>
      <c r="U58" s="42">
        <f>P58+R58+S58+T58</f>
        <v/>
      </c>
      <c r="V58" s="28" t="n"/>
      <c r="W58" s="27" t="n"/>
    </row>
    <row r="59">
      <c r="A59" s="20" t="inlineStr">
        <is>
          <t>LK-0057</t>
        </is>
      </c>
      <c r="B59" s="20" t="inlineStr">
        <is>
          <t>Musterportfolio Süd II GmbH</t>
        </is>
      </c>
      <c r="C59" s="20" t="inlineStr">
        <is>
          <t>Landkreis Fürstenfeldbruck</t>
        </is>
      </c>
      <c r="D59" s="20" t="inlineStr">
        <is>
          <t>Brunnenweg 102b, 82256 Fürstenfeldbruck</t>
        </is>
      </c>
      <c r="E59" s="20" t="inlineStr">
        <is>
          <t>82256</t>
        </is>
      </c>
      <c r="F59" s="20" t="inlineStr">
        <is>
          <t>Fürstenfeldbruck</t>
        </is>
      </c>
      <c r="G59" s="20" t="inlineStr">
        <is>
          <t>WE 21</t>
        </is>
      </c>
      <c r="H59" s="20" t="inlineStr">
        <is>
          <t>Wohnung</t>
        </is>
      </c>
      <c r="I59" s="45" t="n">
        <v>35.37</v>
      </c>
      <c r="J59" s="20" t="inlineStr">
        <is>
          <t>Vermietet</t>
        </is>
      </c>
      <c r="K59" s="46" t="n">
        <v>41992</v>
      </c>
      <c r="L59" s="46" t="n"/>
      <c r="M59" s="22" t="n"/>
      <c r="N59" s="20" t="inlineStr">
        <is>
          <t>Florian Bauer</t>
        </is>
      </c>
      <c r="O59" s="20" t="n"/>
      <c r="P59" s="41" t="n">
        <v>565.92</v>
      </c>
      <c r="Q59" s="47">
        <f>IF(I59=0,"",P59/I59)</f>
        <v/>
      </c>
      <c r="R59" s="41" t="n">
        <v>105</v>
      </c>
      <c r="S59" s="41" t="n">
        <v>41</v>
      </c>
      <c r="T59" s="41" t="n">
        <v>0</v>
      </c>
      <c r="U59" s="41">
        <f>P59+R59+S59+T59</f>
        <v/>
      </c>
      <c r="V59" s="22" t="n"/>
      <c r="W59" s="20" t="n"/>
    </row>
    <row r="60">
      <c r="A60" s="27" t="inlineStr">
        <is>
          <t>LK-0058</t>
        </is>
      </c>
      <c r="B60" s="27" t="inlineStr">
        <is>
          <t>Musterportfolio Süd I GmbH</t>
        </is>
      </c>
      <c r="C60" s="27" t="inlineStr">
        <is>
          <t>Landkreis Starnberg</t>
        </is>
      </c>
      <c r="D60" s="27" t="inlineStr">
        <is>
          <t>Am Kirchplatz 104a, 82319 Starnberg</t>
        </is>
      </c>
      <c r="E60" s="27" t="inlineStr">
        <is>
          <t>82319</t>
        </is>
      </c>
      <c r="F60" s="27" t="inlineStr">
        <is>
          <t>Starnberg</t>
        </is>
      </c>
      <c r="G60" s="27" t="inlineStr">
        <is>
          <t>WE 06</t>
        </is>
      </c>
      <c r="H60" s="27" t="inlineStr">
        <is>
          <t>Doppelhaushälfte</t>
        </is>
      </c>
      <c r="I60" s="48" t="n">
        <v>140.94</v>
      </c>
      <c r="J60" s="27" t="inlineStr">
        <is>
          <t>Vermietet</t>
        </is>
      </c>
      <c r="K60" s="49" t="n">
        <v>44857</v>
      </c>
      <c r="L60" s="49" t="n"/>
      <c r="M60" s="28" t="n"/>
      <c r="N60" s="27" t="inlineStr">
        <is>
          <t>Julia Steiner</t>
        </is>
      </c>
      <c r="O60" s="27" t="n"/>
      <c r="P60" s="42" t="n">
        <v>2642.63</v>
      </c>
      <c r="Q60" s="50">
        <f>IF(I60=0,"",P60/I60)</f>
        <v/>
      </c>
      <c r="R60" s="42" t="n">
        <v>528</v>
      </c>
      <c r="S60" s="42" t="n">
        <v>179</v>
      </c>
      <c r="T60" s="42" t="n">
        <v>0</v>
      </c>
      <c r="U60" s="42">
        <f>P60+R60+S60+T60</f>
        <v/>
      </c>
      <c r="V60" s="28" t="n"/>
      <c r="W60" s="27" t="n"/>
    </row>
    <row r="61">
      <c r="A61" s="20" t="inlineStr">
        <is>
          <t>LK-0059</t>
        </is>
      </c>
      <c r="B61" s="20" t="inlineStr">
        <is>
          <t>Musterportfolio Süd I GmbH</t>
        </is>
      </c>
      <c r="C61" s="20" t="inlineStr">
        <is>
          <t>Landkreis Fürstenfeldbruck</t>
        </is>
      </c>
      <c r="D61" s="20" t="inlineStr">
        <is>
          <t>Wiesenweg 46, 82110 Germering</t>
        </is>
      </c>
      <c r="E61" s="20" t="inlineStr">
        <is>
          <t>82110</t>
        </is>
      </c>
      <c r="F61" s="20" t="inlineStr">
        <is>
          <t>Germering</t>
        </is>
      </c>
      <c r="G61" s="20" t="inlineStr">
        <is>
          <t>WE 07</t>
        </is>
      </c>
      <c r="H61" s="20" t="inlineStr">
        <is>
          <t>Wohnung</t>
        </is>
      </c>
      <c r="I61" s="45" t="n">
        <v>84.78</v>
      </c>
      <c r="J61" s="20" t="inlineStr">
        <is>
          <t>Vermietet</t>
        </is>
      </c>
      <c r="K61" s="46" t="n">
        <v>42279</v>
      </c>
      <c r="L61" s="46" t="n"/>
      <c r="M61" s="22" t="n"/>
      <c r="N61" s="20" t="inlineStr">
        <is>
          <t>Clara Fuchs</t>
        </is>
      </c>
      <c r="O61" s="20" t="inlineStr">
        <is>
          <t>Tobias Graf</t>
        </is>
      </c>
      <c r="P61" s="41" t="n">
        <v>1379.37</v>
      </c>
      <c r="Q61" s="47">
        <f>IF(I61=0,"",P61/I61)</f>
        <v/>
      </c>
      <c r="R61" s="41" t="n">
        <v>320</v>
      </c>
      <c r="S61" s="41" t="n">
        <v>103</v>
      </c>
      <c r="T61" s="41" t="n">
        <v>0</v>
      </c>
      <c r="U61" s="41">
        <f>P61+R61+S61+T61</f>
        <v/>
      </c>
      <c r="V61" s="22" t="n"/>
      <c r="W61" s="20" t="n"/>
    </row>
    <row r="62">
      <c r="A62" s="27" t="inlineStr">
        <is>
          <t>LK-0060</t>
        </is>
      </c>
      <c r="B62" s="27" t="inlineStr">
        <is>
          <t>Musterportfolio Süd I GmbH</t>
        </is>
      </c>
      <c r="C62" s="27" t="inlineStr">
        <is>
          <t>München</t>
        </is>
      </c>
      <c r="D62" s="27" t="inlineStr">
        <is>
          <t>Am Mühlbach 15, 80335 München</t>
        </is>
      </c>
      <c r="E62" s="27" t="inlineStr">
        <is>
          <t>80335</t>
        </is>
      </c>
      <c r="F62" s="27" t="inlineStr">
        <is>
          <t>München</t>
        </is>
      </c>
      <c r="G62" s="27" t="inlineStr">
        <is>
          <t>WE 01</t>
        </is>
      </c>
      <c r="H62" s="27" t="inlineStr">
        <is>
          <t>Wohnung</t>
        </is>
      </c>
      <c r="I62" s="48" t="n">
        <v>39.94</v>
      </c>
      <c r="J62" s="27" t="inlineStr">
        <is>
          <t>Vermietet</t>
        </is>
      </c>
      <c r="K62" s="49" t="n">
        <v>44574</v>
      </c>
      <c r="L62" s="49" t="n"/>
      <c r="M62" s="28" t="n">
        <v>24</v>
      </c>
      <c r="N62" s="27" t="inlineStr">
        <is>
          <t>Laura Moser</t>
        </is>
      </c>
      <c r="O62" s="27" t="inlineStr">
        <is>
          <t>Florian Pichler</t>
        </is>
      </c>
      <c r="P62" s="42" t="n">
        <v>827.96</v>
      </c>
      <c r="Q62" s="50">
        <f>IF(I62=0,"",P62/I62)</f>
        <v/>
      </c>
      <c r="R62" s="42" t="n">
        <v>113</v>
      </c>
      <c r="S62" s="42" t="n">
        <v>50</v>
      </c>
      <c r="T62" s="42" t="n">
        <v>0</v>
      </c>
      <c r="U62" s="42">
        <f>P62+R62+S62+T62</f>
        <v/>
      </c>
      <c r="V62" s="28" t="n"/>
      <c r="W62" s="27" t="n"/>
    </row>
    <row r="63">
      <c r="A63" s="20" t="inlineStr">
        <is>
          <t>LK-0061</t>
        </is>
      </c>
      <c r="B63" s="20" t="inlineStr">
        <is>
          <t>Musterportfolio Süd I GmbH</t>
        </is>
      </c>
      <c r="C63" s="20" t="inlineStr">
        <is>
          <t>München</t>
        </is>
      </c>
      <c r="D63" s="20" t="inlineStr">
        <is>
          <t>Fliederweg 61b, 80797 München</t>
        </is>
      </c>
      <c r="E63" s="20" t="inlineStr">
        <is>
          <t>80797</t>
        </is>
      </c>
      <c r="F63" s="20" t="inlineStr">
        <is>
          <t>München</t>
        </is>
      </c>
      <c r="G63" s="20" t="inlineStr">
        <is>
          <t>WE 13</t>
        </is>
      </c>
      <c r="H63" s="20" t="inlineStr">
        <is>
          <t>Wohnung</t>
        </is>
      </c>
      <c r="I63" s="45" t="n">
        <v>71.95999999999999</v>
      </c>
      <c r="J63" s="20" t="inlineStr">
        <is>
          <t>Vermietet</t>
        </is>
      </c>
      <c r="K63" s="46" t="n">
        <v>42045</v>
      </c>
      <c r="L63" s="46" t="n"/>
      <c r="M63" s="22" t="n">
        <v>48</v>
      </c>
      <c r="N63" s="20" t="inlineStr">
        <is>
          <t>Maximilian Obermeier</t>
        </is>
      </c>
      <c r="O63" s="20" t="n"/>
      <c r="P63" s="41" t="n">
        <v>1475.18</v>
      </c>
      <c r="Q63" s="47">
        <f>IF(I63=0,"",P63/I63)</f>
        <v/>
      </c>
      <c r="R63" s="41" t="n">
        <v>270</v>
      </c>
      <c r="S63" s="41" t="n">
        <v>83</v>
      </c>
      <c r="T63" s="41" t="n">
        <v>0</v>
      </c>
      <c r="U63" s="41">
        <f>P63+R63+S63+T63</f>
        <v/>
      </c>
      <c r="V63" s="22" t="n"/>
      <c r="W63" s="20" t="n"/>
    </row>
    <row r="64">
      <c r="A64" s="27" t="inlineStr">
        <is>
          <t>LK-0062</t>
        </is>
      </c>
      <c r="B64" s="27" t="inlineStr">
        <is>
          <t>Musterportfolio Süd I GmbH</t>
        </is>
      </c>
      <c r="C64" s="27" t="inlineStr">
        <is>
          <t>München</t>
        </is>
      </c>
      <c r="D64" s="27" t="inlineStr">
        <is>
          <t>Hochfeldstraße 103b, 81369 München</t>
        </is>
      </c>
      <c r="E64" s="27" t="inlineStr">
        <is>
          <t>81369</t>
        </is>
      </c>
      <c r="F64" s="27" t="inlineStr">
        <is>
          <t>München</t>
        </is>
      </c>
      <c r="G64" s="27" t="inlineStr">
        <is>
          <t>WE 12</t>
        </is>
      </c>
      <c r="H64" s="27" t="inlineStr">
        <is>
          <t>Wohnung</t>
        </is>
      </c>
      <c r="I64" s="48" t="n">
        <v>92.68000000000001</v>
      </c>
      <c r="J64" s="27" t="inlineStr">
        <is>
          <t>Vermietet</t>
        </is>
      </c>
      <c r="K64" s="49" t="n">
        <v>43534</v>
      </c>
      <c r="L64" s="49" t="n"/>
      <c r="M64" s="28" t="n"/>
      <c r="N64" s="27" t="inlineStr">
        <is>
          <t>Felix Aigner</t>
        </is>
      </c>
      <c r="O64" s="27" t="inlineStr">
        <is>
          <t>Lukas Lang</t>
        </is>
      </c>
      <c r="P64" s="42" t="n">
        <v>1895.31</v>
      </c>
      <c r="Q64" s="50">
        <f>IF(I64=0,"",P64/I64)</f>
        <v/>
      </c>
      <c r="R64" s="42" t="n">
        <v>328</v>
      </c>
      <c r="S64" s="42" t="n">
        <v>106</v>
      </c>
      <c r="T64" s="42" t="n">
        <v>0</v>
      </c>
      <c r="U64" s="42">
        <f>P64+R64+S64+T64</f>
        <v/>
      </c>
      <c r="V64" s="28" t="n"/>
      <c r="W64" s="27" t="n"/>
    </row>
    <row r="65">
      <c r="A65" s="20" t="inlineStr">
        <is>
          <t>LK-0063</t>
        </is>
      </c>
      <c r="B65" s="20" t="inlineStr">
        <is>
          <t>Musterportfolio Süd I GmbH</t>
        </is>
      </c>
      <c r="C65" s="20" t="inlineStr">
        <is>
          <t>München</t>
        </is>
      </c>
      <c r="D65" s="20" t="inlineStr">
        <is>
          <t>Rosenauweg 29b, 80939 München</t>
        </is>
      </c>
      <c r="E65" s="20" t="inlineStr">
        <is>
          <t>80939</t>
        </is>
      </c>
      <c r="F65" s="20" t="inlineStr">
        <is>
          <t>München</t>
        </is>
      </c>
      <c r="G65" s="20" t="inlineStr">
        <is>
          <t>WE 18</t>
        </is>
      </c>
      <c r="H65" s="20" t="inlineStr">
        <is>
          <t>Wohnung</t>
        </is>
      </c>
      <c r="I65" s="45" t="n">
        <v>67.69</v>
      </c>
      <c r="J65" s="20" t="inlineStr">
        <is>
          <t>Vermietet</t>
        </is>
      </c>
      <c r="K65" s="46" t="n">
        <v>44045</v>
      </c>
      <c r="L65" s="46" t="n"/>
      <c r="M65" s="22" t="n"/>
      <c r="N65" s="20" t="inlineStr">
        <is>
          <t>Felix Seidl</t>
        </is>
      </c>
      <c r="O65" s="20" t="n"/>
      <c r="P65" s="41" t="n">
        <v>1304.39</v>
      </c>
      <c r="Q65" s="47">
        <f>IF(I65=0,"",P65/I65)</f>
        <v/>
      </c>
      <c r="R65" s="41" t="n">
        <v>232</v>
      </c>
      <c r="S65" s="41" t="n">
        <v>79</v>
      </c>
      <c r="T65" s="41" t="n">
        <v>0</v>
      </c>
      <c r="U65" s="41">
        <f>P65+R65+S65+T65</f>
        <v/>
      </c>
      <c r="V65" s="22" t="n"/>
      <c r="W65" s="20" t="n"/>
    </row>
    <row r="66">
      <c r="A66" s="27" t="inlineStr">
        <is>
          <t>LK-0064</t>
        </is>
      </c>
      <c r="B66" s="27" t="inlineStr">
        <is>
          <t>Musterportfolio Süd I GmbH</t>
        </is>
      </c>
      <c r="C66" s="27" t="inlineStr">
        <is>
          <t>München</t>
        </is>
      </c>
      <c r="D66" s="27" t="inlineStr">
        <is>
          <t>Talstraße 30, 81673 München</t>
        </is>
      </c>
      <c r="E66" s="27" t="inlineStr">
        <is>
          <t>81673</t>
        </is>
      </c>
      <c r="F66" s="27" t="inlineStr">
        <is>
          <t>München</t>
        </is>
      </c>
      <c r="G66" s="27" t="inlineStr">
        <is>
          <t>WE 16</t>
        </is>
      </c>
      <c r="H66" s="27" t="inlineStr">
        <is>
          <t>Wohnung</t>
        </is>
      </c>
      <c r="I66" s="48" t="n">
        <v>38.26</v>
      </c>
      <c r="J66" s="27" t="inlineStr">
        <is>
          <t>Vermietet</t>
        </is>
      </c>
      <c r="K66" s="49" t="n">
        <v>45390</v>
      </c>
      <c r="L66" s="49" t="n"/>
      <c r="M66" s="28" t="n"/>
      <c r="N66" s="27" t="inlineStr">
        <is>
          <t>Anna Steiner</t>
        </is>
      </c>
      <c r="O66" s="27" t="n"/>
      <c r="P66" s="42" t="n">
        <v>834.83</v>
      </c>
      <c r="Q66" s="50">
        <f>IF(I66=0,"",P66/I66)</f>
        <v/>
      </c>
      <c r="R66" s="42" t="n">
        <v>125</v>
      </c>
      <c r="S66" s="42" t="n">
        <v>49</v>
      </c>
      <c r="T66" s="42" t="n">
        <v>0</v>
      </c>
      <c r="U66" s="42">
        <f>P66+R66+S66+T66</f>
        <v/>
      </c>
      <c r="V66" s="28" t="n"/>
      <c r="W66" s="27" t="n"/>
    </row>
    <row r="67">
      <c r="A67" s="20" t="inlineStr">
        <is>
          <t>LK-0065</t>
        </is>
      </c>
      <c r="B67" s="20" t="inlineStr">
        <is>
          <t>Musterportfolio Süd I GmbH</t>
        </is>
      </c>
      <c r="C67" s="20" t="inlineStr">
        <is>
          <t>München</t>
        </is>
      </c>
      <c r="D67" s="20" t="inlineStr">
        <is>
          <t>Gartenstraße 71, 80469 München</t>
        </is>
      </c>
      <c r="E67" s="20" t="inlineStr">
        <is>
          <t>80469</t>
        </is>
      </c>
      <c r="F67" s="20" t="inlineStr">
        <is>
          <t>München</t>
        </is>
      </c>
      <c r="G67" s="20" t="inlineStr">
        <is>
          <t>WE 11</t>
        </is>
      </c>
      <c r="H67" s="20" t="inlineStr">
        <is>
          <t>Wohnung</t>
        </is>
      </c>
      <c r="I67" s="45" t="n">
        <v>53.14</v>
      </c>
      <c r="J67" s="20" t="inlineStr">
        <is>
          <t>Vermietet</t>
        </is>
      </c>
      <c r="K67" s="46" t="n">
        <v>43849</v>
      </c>
      <c r="L67" s="46" t="n"/>
      <c r="M67" s="22" t="n">
        <v>48</v>
      </c>
      <c r="N67" s="20" t="inlineStr">
        <is>
          <t>Julia Berger</t>
        </is>
      </c>
      <c r="O67" s="20" t="inlineStr">
        <is>
          <t>Katharina Seidl</t>
        </is>
      </c>
      <c r="P67" s="41" t="n">
        <v>1042.61</v>
      </c>
      <c r="Q67" s="47">
        <f>IF(I67=0,"",P67/I67)</f>
        <v/>
      </c>
      <c r="R67" s="41" t="n">
        <v>173</v>
      </c>
      <c r="S67" s="41" t="n">
        <v>80</v>
      </c>
      <c r="T67" s="41" t="n">
        <v>0</v>
      </c>
      <c r="U67" s="41">
        <f>P67+R67+S67+T67</f>
        <v/>
      </c>
      <c r="V67" s="22" t="n">
        <v>1</v>
      </c>
      <c r="W67" s="20" t="n"/>
    </row>
    <row r="68">
      <c r="A68" s="27" t="inlineStr">
        <is>
          <t>LK-0066</t>
        </is>
      </c>
      <c r="B68" s="27" t="inlineStr">
        <is>
          <t>Musterportfolio Süd I GmbH</t>
        </is>
      </c>
      <c r="C68" s="27" t="inlineStr">
        <is>
          <t>München</t>
        </is>
      </c>
      <c r="D68" s="27" t="inlineStr">
        <is>
          <t>Am Anger 30, 81673 München</t>
        </is>
      </c>
      <c r="E68" s="27" t="inlineStr">
        <is>
          <t>81673</t>
        </is>
      </c>
      <c r="F68" s="27" t="inlineStr">
        <is>
          <t>München</t>
        </is>
      </c>
      <c r="G68" s="27" t="inlineStr">
        <is>
          <t>WE 22</t>
        </is>
      </c>
      <c r="H68" s="27" t="inlineStr">
        <is>
          <t>Wohnung</t>
        </is>
      </c>
      <c r="I68" s="48" t="n">
        <v>86.42</v>
      </c>
      <c r="J68" s="27" t="inlineStr">
        <is>
          <t>Vermietet</t>
        </is>
      </c>
      <c r="K68" s="49" t="n">
        <v>45827</v>
      </c>
      <c r="L68" s="49" t="n"/>
      <c r="M68" s="28" t="n">
        <v>24</v>
      </c>
      <c r="N68" s="27" t="inlineStr">
        <is>
          <t>Lea Ebner</t>
        </is>
      </c>
      <c r="O68" s="27" t="n"/>
      <c r="P68" s="42" t="n">
        <v>2038.65</v>
      </c>
      <c r="Q68" s="50">
        <f>IF(I68=0,"",P68/I68)</f>
        <v/>
      </c>
      <c r="R68" s="42" t="n">
        <v>284</v>
      </c>
      <c r="S68" s="42" t="n">
        <v>92</v>
      </c>
      <c r="T68" s="42" t="n">
        <v>0</v>
      </c>
      <c r="U68" s="42">
        <f>P68+R68+S68+T68</f>
        <v/>
      </c>
      <c r="V68" s="28" t="n"/>
      <c r="W68" s="27" t="n"/>
    </row>
    <row r="69">
      <c r="A69" s="20" t="inlineStr">
        <is>
          <t>LK-0067</t>
        </is>
      </c>
      <c r="B69" s="20" t="inlineStr">
        <is>
          <t>Musterportfolio Süd I GmbH</t>
        </is>
      </c>
      <c r="C69" s="20" t="inlineStr">
        <is>
          <t>Landkreis Fürstenfeldbruck</t>
        </is>
      </c>
      <c r="D69" s="20" t="inlineStr">
        <is>
          <t>Birkenallee 10, 82110 Germering</t>
        </is>
      </c>
      <c r="E69" s="20" t="inlineStr">
        <is>
          <t>82110</t>
        </is>
      </c>
      <c r="F69" s="20" t="inlineStr">
        <is>
          <t>Germering</t>
        </is>
      </c>
      <c r="G69" s="20" t="inlineStr">
        <is>
          <t>WE 19</t>
        </is>
      </c>
      <c r="H69" s="20" t="inlineStr">
        <is>
          <t>Wohnung</t>
        </is>
      </c>
      <c r="I69" s="45" t="n">
        <v>72.28</v>
      </c>
      <c r="J69" s="20" t="inlineStr">
        <is>
          <t>Vermietet</t>
        </is>
      </c>
      <c r="K69" s="46" t="n">
        <v>45742</v>
      </c>
      <c r="L69" s="46" t="n"/>
      <c r="M69" s="22" t="n"/>
      <c r="N69" s="20" t="inlineStr">
        <is>
          <t>Emilia Maier</t>
        </is>
      </c>
      <c r="O69" s="20" t="inlineStr">
        <is>
          <t>Johanna Hofmann</t>
        </is>
      </c>
      <c r="P69" s="41" t="n">
        <v>1142.02</v>
      </c>
      <c r="Q69" s="47">
        <f>IF(I69=0,"",P69/I69)</f>
        <v/>
      </c>
      <c r="R69" s="41" t="n">
        <v>245</v>
      </c>
      <c r="S69" s="41" t="n">
        <v>105</v>
      </c>
      <c r="T69" s="41" t="n">
        <v>0</v>
      </c>
      <c r="U69" s="41">
        <f>P69+R69+S69+T69</f>
        <v/>
      </c>
      <c r="V69" s="22" t="n">
        <v>2</v>
      </c>
      <c r="W69" s="20" t="n"/>
    </row>
    <row r="70">
      <c r="A70" s="27" t="inlineStr">
        <is>
          <t>LK-0068</t>
        </is>
      </c>
      <c r="B70" s="27" t="inlineStr">
        <is>
          <t>Musterportfolio Süd I GmbH</t>
        </is>
      </c>
      <c r="C70" s="27" t="inlineStr">
        <is>
          <t>München</t>
        </is>
      </c>
      <c r="D70" s="27" t="inlineStr">
        <is>
          <t>Rosenauweg 12, 80797 München</t>
        </is>
      </c>
      <c r="E70" s="27" t="inlineStr">
        <is>
          <t>80797</t>
        </is>
      </c>
      <c r="F70" s="27" t="inlineStr">
        <is>
          <t>München</t>
        </is>
      </c>
      <c r="G70" s="27" t="inlineStr">
        <is>
          <t>WE 16</t>
        </is>
      </c>
      <c r="H70" s="27" t="inlineStr">
        <is>
          <t>Wohnung</t>
        </is>
      </c>
      <c r="I70" s="48" t="n">
        <v>71.17</v>
      </c>
      <c r="J70" s="27" t="inlineStr">
        <is>
          <t>Vermietet</t>
        </is>
      </c>
      <c r="K70" s="49" t="n">
        <v>41983</v>
      </c>
      <c r="L70" s="49" t="n"/>
      <c r="M70" s="28" t="n"/>
      <c r="N70" s="27" t="inlineStr">
        <is>
          <t>Paul Ebner</t>
        </is>
      </c>
      <c r="O70" s="27" t="n"/>
      <c r="P70" s="42" t="n">
        <v>1595.63</v>
      </c>
      <c r="Q70" s="50">
        <f>IF(I70=0,"",P70/I70)</f>
        <v/>
      </c>
      <c r="R70" s="42" t="n">
        <v>202</v>
      </c>
      <c r="S70" s="42" t="n">
        <v>87</v>
      </c>
      <c r="T70" s="42" t="n">
        <v>0</v>
      </c>
      <c r="U70" s="42">
        <f>P70+R70+S70+T70</f>
        <v/>
      </c>
      <c r="V70" s="28" t="n"/>
      <c r="W70" s="27" t="n"/>
    </row>
    <row r="71">
      <c r="A71" s="20" t="inlineStr">
        <is>
          <t>LK-0069</t>
        </is>
      </c>
      <c r="B71" s="20" t="inlineStr">
        <is>
          <t>Musterportfolio Süd I GmbH</t>
        </is>
      </c>
      <c r="C71" s="20" t="inlineStr">
        <is>
          <t>München</t>
        </is>
      </c>
      <c r="D71" s="20" t="inlineStr">
        <is>
          <t>Schlossbergstraße 59b, 81827 München</t>
        </is>
      </c>
      <c r="E71" s="20" t="inlineStr">
        <is>
          <t>81827</t>
        </is>
      </c>
      <c r="F71" s="20" t="inlineStr">
        <is>
          <t>München</t>
        </is>
      </c>
      <c r="G71" s="20" t="inlineStr">
        <is>
          <t>WE 20</t>
        </is>
      </c>
      <c r="H71" s="20" t="inlineStr">
        <is>
          <t>Reihenhaus</t>
        </is>
      </c>
      <c r="I71" s="45" t="n">
        <v>140.54</v>
      </c>
      <c r="J71" s="20" t="inlineStr">
        <is>
          <t>Vermietet</t>
        </is>
      </c>
      <c r="K71" s="46" t="n">
        <v>43813</v>
      </c>
      <c r="L71" s="46" t="n"/>
      <c r="M71" s="22" t="n">
        <v>48</v>
      </c>
      <c r="N71" s="20" t="inlineStr">
        <is>
          <t>Simon Gruber</t>
        </is>
      </c>
      <c r="O71" s="20" t="inlineStr">
        <is>
          <t>Florian Bauer</t>
        </is>
      </c>
      <c r="P71" s="41" t="n">
        <v>3091.88</v>
      </c>
      <c r="Q71" s="47">
        <f>IF(I71=0,"",P71/I71)</f>
        <v/>
      </c>
      <c r="R71" s="41" t="n">
        <v>425</v>
      </c>
      <c r="S71" s="41" t="n">
        <v>207</v>
      </c>
      <c r="T71" s="41" t="n">
        <v>0</v>
      </c>
      <c r="U71" s="41">
        <f>P71+R71+S71+T71</f>
        <v/>
      </c>
      <c r="V71" s="22" t="n"/>
      <c r="W71" s="20" t="n"/>
    </row>
    <row r="72">
      <c r="A72" s="27" t="inlineStr">
        <is>
          <t>LK-0070</t>
        </is>
      </c>
      <c r="B72" s="27" t="inlineStr">
        <is>
          <t>Musterportfolio Süd II GmbH</t>
        </is>
      </c>
      <c r="C72" s="27" t="inlineStr">
        <is>
          <t>Landsberg am Lech</t>
        </is>
      </c>
      <c r="D72" s="27" t="inlineStr">
        <is>
          <t>Brunnenweg 68, 86899 Landsberg am Lech</t>
        </is>
      </c>
      <c r="E72" s="27" t="inlineStr">
        <is>
          <t>86899</t>
        </is>
      </c>
      <c r="F72" s="27" t="inlineStr">
        <is>
          <t>Landsberg am Lech</t>
        </is>
      </c>
      <c r="G72" s="27" t="inlineStr">
        <is>
          <t>WE 01</t>
        </is>
      </c>
      <c r="H72" s="27" t="inlineStr">
        <is>
          <t>Wohnung</t>
        </is>
      </c>
      <c r="I72" s="48" t="n">
        <v>41.2</v>
      </c>
      <c r="J72" s="27" t="inlineStr">
        <is>
          <t>Vermietet</t>
        </is>
      </c>
      <c r="K72" s="49" t="n">
        <v>43796</v>
      </c>
      <c r="L72" s="49" t="n"/>
      <c r="M72" s="28" t="n"/>
      <c r="N72" s="27" t="inlineStr">
        <is>
          <t>Florian Lechner</t>
        </is>
      </c>
      <c r="O72" s="27" t="n"/>
      <c r="P72" s="42" t="n">
        <v>595.34</v>
      </c>
      <c r="Q72" s="50">
        <f>IF(I72=0,"",P72/I72)</f>
        <v/>
      </c>
      <c r="R72" s="42" t="n">
        <v>131</v>
      </c>
      <c r="S72" s="42" t="n">
        <v>65</v>
      </c>
      <c r="T72" s="42" t="n">
        <v>0</v>
      </c>
      <c r="U72" s="42">
        <f>P72+R72+S72+T72</f>
        <v/>
      </c>
      <c r="V72" s="28" t="n">
        <v>2</v>
      </c>
      <c r="W72" s="27" t="n"/>
    </row>
    <row r="73">
      <c r="A73" s="20" t="inlineStr">
        <is>
          <t>LK-0071</t>
        </is>
      </c>
      <c r="B73" s="20" t="inlineStr">
        <is>
          <t>Musterportfolio Süd I GmbH</t>
        </is>
      </c>
      <c r="C73" s="20" t="inlineStr">
        <is>
          <t>München</t>
        </is>
      </c>
      <c r="D73" s="20" t="inlineStr">
        <is>
          <t>Eschenstraße 37, 81673 München</t>
        </is>
      </c>
      <c r="E73" s="20" t="inlineStr">
        <is>
          <t>81673</t>
        </is>
      </c>
      <c r="F73" s="20" t="inlineStr">
        <is>
          <t>München</t>
        </is>
      </c>
      <c r="G73" s="20" t="inlineStr">
        <is>
          <t>WE 19</t>
        </is>
      </c>
      <c r="H73" s="20" t="inlineStr">
        <is>
          <t>Wohnung</t>
        </is>
      </c>
      <c r="I73" s="45" t="n">
        <v>51.67</v>
      </c>
      <c r="J73" s="20" t="inlineStr">
        <is>
          <t>Vermietet</t>
        </is>
      </c>
      <c r="K73" s="46" t="n">
        <v>45831</v>
      </c>
      <c r="L73" s="46" t="n"/>
      <c r="M73" s="22" t="n">
        <v>48</v>
      </c>
      <c r="N73" s="20" t="inlineStr">
        <is>
          <t>Tobias Huber</t>
        </is>
      </c>
      <c r="O73" s="20" t="inlineStr">
        <is>
          <t>Maximilian Lang</t>
        </is>
      </c>
      <c r="P73" s="41" t="n">
        <v>1256.1</v>
      </c>
      <c r="Q73" s="47">
        <f>IF(I73=0,"",P73/I73)</f>
        <v/>
      </c>
      <c r="R73" s="41" t="n">
        <v>172</v>
      </c>
      <c r="S73" s="41" t="n">
        <v>76</v>
      </c>
      <c r="T73" s="41" t="n">
        <v>0</v>
      </c>
      <c r="U73" s="41">
        <f>P73+R73+S73+T73</f>
        <v/>
      </c>
      <c r="V73" s="22" t="n">
        <v>1</v>
      </c>
      <c r="W73" s="20" t="n"/>
    </row>
    <row r="74">
      <c r="A74" s="27" t="inlineStr">
        <is>
          <t>LK-0072</t>
        </is>
      </c>
      <c r="B74" s="27" t="inlineStr">
        <is>
          <t>Musterportfolio Süd II GmbH</t>
        </is>
      </c>
      <c r="C74" s="27" t="inlineStr">
        <is>
          <t>Landkreis Fürstenfeldbruck</t>
        </is>
      </c>
      <c r="D74" s="27" t="inlineStr">
        <is>
          <t>Fliederweg 114, 82256 Fürstenfeldbruck</t>
        </is>
      </c>
      <c r="E74" s="27" t="inlineStr">
        <is>
          <t>82256</t>
        </is>
      </c>
      <c r="F74" s="27" t="inlineStr">
        <is>
          <t>Fürstenfeldbruck</t>
        </is>
      </c>
      <c r="G74" s="27" t="inlineStr">
        <is>
          <t>WE 17</t>
        </is>
      </c>
      <c r="H74" s="27" t="inlineStr">
        <is>
          <t>Wohnung</t>
        </is>
      </c>
      <c r="I74" s="48" t="n">
        <v>71.53</v>
      </c>
      <c r="J74" s="27" t="inlineStr">
        <is>
          <t>Vermietet</t>
        </is>
      </c>
      <c r="K74" s="49" t="n">
        <v>43418</v>
      </c>
      <c r="L74" s="49" t="n"/>
      <c r="M74" s="28" t="n"/>
      <c r="N74" s="27" t="inlineStr">
        <is>
          <t>Hannah Winkler</t>
        </is>
      </c>
      <c r="O74" s="27" t="n"/>
      <c r="P74" s="42" t="n">
        <v>1173.09</v>
      </c>
      <c r="Q74" s="50">
        <f>IF(I74=0,"",P74/I74)</f>
        <v/>
      </c>
      <c r="R74" s="42" t="n">
        <v>218</v>
      </c>
      <c r="S74" s="42" t="n">
        <v>74</v>
      </c>
      <c r="T74" s="42" t="n">
        <v>0</v>
      </c>
      <c r="U74" s="42">
        <f>P74+R74+S74+T74</f>
        <v/>
      </c>
      <c r="V74" s="28" t="n">
        <v>3</v>
      </c>
      <c r="W74" s="27" t="n"/>
    </row>
    <row r="75">
      <c r="A75" s="20" t="inlineStr">
        <is>
          <t>LK-0073</t>
        </is>
      </c>
      <c r="B75" s="20" t="inlineStr">
        <is>
          <t>Musterportfolio Süd I GmbH</t>
        </is>
      </c>
      <c r="C75" s="20" t="inlineStr">
        <is>
          <t>München</t>
        </is>
      </c>
      <c r="D75" s="20" t="inlineStr">
        <is>
          <t>Ahornweg 70, 81541 München</t>
        </is>
      </c>
      <c r="E75" s="20" t="inlineStr">
        <is>
          <t>81541</t>
        </is>
      </c>
      <c r="F75" s="20" t="inlineStr">
        <is>
          <t>München</t>
        </is>
      </c>
      <c r="G75" s="20" t="inlineStr">
        <is>
          <t>WE 03</t>
        </is>
      </c>
      <c r="H75" s="20" t="inlineStr">
        <is>
          <t>Wohnung</t>
        </is>
      </c>
      <c r="I75" s="45" t="n">
        <v>59.14</v>
      </c>
      <c r="J75" s="20" t="inlineStr">
        <is>
          <t>Vermietet</t>
        </is>
      </c>
      <c r="K75" s="46" t="n">
        <v>43837</v>
      </c>
      <c r="L75" s="46" t="n"/>
      <c r="M75" s="22" t="n">
        <v>24</v>
      </c>
      <c r="N75" s="20" t="inlineStr">
        <is>
          <t>David Berger</t>
        </is>
      </c>
      <c r="O75" s="20" t="inlineStr">
        <is>
          <t>Elias Berger</t>
        </is>
      </c>
      <c r="P75" s="41" t="n">
        <v>1430.01</v>
      </c>
      <c r="Q75" s="47">
        <f>IF(I75=0,"",P75/I75)</f>
        <v/>
      </c>
      <c r="R75" s="41" t="n">
        <v>222</v>
      </c>
      <c r="S75" s="41" t="n">
        <v>90</v>
      </c>
      <c r="T75" s="41" t="n">
        <v>0</v>
      </c>
      <c r="U75" s="41">
        <f>P75+R75+S75+T75</f>
        <v/>
      </c>
      <c r="V75" s="22" t="n"/>
      <c r="W75" s="20" t="n"/>
    </row>
    <row r="76">
      <c r="A76" s="27" t="inlineStr">
        <is>
          <t>LK-0074</t>
        </is>
      </c>
      <c r="B76" s="27" t="inlineStr">
        <is>
          <t>Musterportfolio Süd II GmbH</t>
        </is>
      </c>
      <c r="C76" s="27" t="inlineStr">
        <is>
          <t>München</t>
        </is>
      </c>
      <c r="D76" s="27" t="inlineStr">
        <is>
          <t>Schlossbergstraße 129, 81369 München</t>
        </is>
      </c>
      <c r="E76" s="27" t="inlineStr">
        <is>
          <t>81369</t>
        </is>
      </c>
      <c r="F76" s="27" t="inlineStr">
        <is>
          <t>München</t>
        </is>
      </c>
      <c r="G76" s="27" t="inlineStr">
        <is>
          <t>WE 20</t>
        </is>
      </c>
      <c r="H76" s="27" t="inlineStr">
        <is>
          <t>Penthouse</t>
        </is>
      </c>
      <c r="I76" s="48" t="n">
        <v>117.19</v>
      </c>
      <c r="J76" s="27" t="inlineStr">
        <is>
          <t>Vermietet</t>
        </is>
      </c>
      <c r="K76" s="49" t="n">
        <v>45090</v>
      </c>
      <c r="L76" s="49" t="n"/>
      <c r="M76" s="28" t="n">
        <v>24</v>
      </c>
      <c r="N76" s="27" t="inlineStr">
        <is>
          <t>Marie Schmid</t>
        </is>
      </c>
      <c r="O76" s="27" t="n"/>
      <c r="P76" s="42" t="n">
        <v>2328.57</v>
      </c>
      <c r="Q76" s="50">
        <f>IF(I76=0,"",P76/I76)</f>
        <v/>
      </c>
      <c r="R76" s="42" t="n">
        <v>433</v>
      </c>
      <c r="S76" s="42" t="n">
        <v>177</v>
      </c>
      <c r="T76" s="42" t="n">
        <v>0</v>
      </c>
      <c r="U76" s="42">
        <f>P76+R76+S76+T76</f>
        <v/>
      </c>
      <c r="V76" s="28" t="n"/>
      <c r="W76" s="27" t="n"/>
    </row>
    <row r="77">
      <c r="A77" s="20" t="inlineStr">
        <is>
          <t>LK-0075</t>
        </is>
      </c>
      <c r="B77" s="20" t="inlineStr">
        <is>
          <t>Musterportfolio Süd I GmbH</t>
        </is>
      </c>
      <c r="C77" s="20" t="inlineStr">
        <is>
          <t>München</t>
        </is>
      </c>
      <c r="D77" s="20" t="inlineStr">
        <is>
          <t>Ulmenring 71, 81673 München</t>
        </is>
      </c>
      <c r="E77" s="20" t="inlineStr">
        <is>
          <t>81673</t>
        </is>
      </c>
      <c r="F77" s="20" t="inlineStr">
        <is>
          <t>München</t>
        </is>
      </c>
      <c r="G77" s="20" t="inlineStr">
        <is>
          <t>WE 06</t>
        </is>
      </c>
      <c r="H77" s="20" t="inlineStr">
        <is>
          <t>Wohnung</t>
        </is>
      </c>
      <c r="I77" s="45" t="n">
        <v>68.59</v>
      </c>
      <c r="J77" s="20" t="inlineStr">
        <is>
          <t>Vermietet</t>
        </is>
      </c>
      <c r="K77" s="46" t="n">
        <v>44977</v>
      </c>
      <c r="L77" s="46" t="n"/>
      <c r="M77" s="22" t="n">
        <v>12</v>
      </c>
      <c r="N77" s="20" t="inlineStr">
        <is>
          <t>Paul Wagner</t>
        </is>
      </c>
      <c r="O77" s="20" t="n"/>
      <c r="P77" s="41" t="n">
        <v>1454.79</v>
      </c>
      <c r="Q77" s="47">
        <f>IF(I77=0,"",P77/I77)</f>
        <v/>
      </c>
      <c r="R77" s="41" t="n">
        <v>251</v>
      </c>
      <c r="S77" s="41" t="n">
        <v>98</v>
      </c>
      <c r="T77" s="41" t="n">
        <v>0</v>
      </c>
      <c r="U77" s="41">
        <f>P77+R77+S77+T77</f>
        <v/>
      </c>
      <c r="V77" s="22" t="n">
        <v>3</v>
      </c>
      <c r="W77" s="20" t="n"/>
    </row>
    <row r="78">
      <c r="A78" s="27" t="inlineStr">
        <is>
          <t>LK-0076</t>
        </is>
      </c>
      <c r="B78" s="27" t="inlineStr">
        <is>
          <t>Musterportfolio Süd I GmbH</t>
        </is>
      </c>
      <c r="C78" s="27" t="inlineStr">
        <is>
          <t>Landkreis Fürstenfeldbruck</t>
        </is>
      </c>
      <c r="D78" s="27" t="inlineStr">
        <is>
          <t>Brunnenweg 127a, 82256 Fürstenfeldbruck</t>
        </is>
      </c>
      <c r="E78" s="27" t="inlineStr">
        <is>
          <t>82256</t>
        </is>
      </c>
      <c r="F78" s="27" t="inlineStr">
        <is>
          <t>Fürstenfeldbruck</t>
        </is>
      </c>
      <c r="G78" s="27" t="inlineStr">
        <is>
          <t>WE 07</t>
        </is>
      </c>
      <c r="H78" s="27" t="inlineStr">
        <is>
          <t>Reihenhaus</t>
        </is>
      </c>
      <c r="I78" s="48" t="n">
        <v>134.4</v>
      </c>
      <c r="J78" s="27" t="inlineStr">
        <is>
          <t>Vermietet</t>
        </is>
      </c>
      <c r="K78" s="49" t="n">
        <v>44323</v>
      </c>
      <c r="L78" s="49" t="n"/>
      <c r="M78" s="28" t="n">
        <v>48</v>
      </c>
      <c r="N78" s="27" t="inlineStr">
        <is>
          <t>Sophie Maier</t>
        </is>
      </c>
      <c r="O78" s="27" t="n"/>
      <c r="P78" s="42" t="n">
        <v>2151.74</v>
      </c>
      <c r="Q78" s="50">
        <f>IF(I78=0,"",P78/I78)</f>
        <v/>
      </c>
      <c r="R78" s="42" t="n">
        <v>427</v>
      </c>
      <c r="S78" s="42" t="n">
        <v>148</v>
      </c>
      <c r="T78" s="42" t="n">
        <v>0</v>
      </c>
      <c r="U78" s="42">
        <f>P78+R78+S78+T78</f>
        <v/>
      </c>
      <c r="V78" s="28" t="n"/>
      <c r="W78" s="27" t="n"/>
    </row>
    <row r="79">
      <c r="A79" s="20" t="inlineStr">
        <is>
          <t>LK-0077</t>
        </is>
      </c>
      <c r="B79" s="20" t="inlineStr">
        <is>
          <t>Musterportfolio Süd I GmbH</t>
        </is>
      </c>
      <c r="C79" s="20" t="inlineStr">
        <is>
          <t>Landkreis Fürstenfeldbruck</t>
        </is>
      </c>
      <c r="D79" s="20" t="inlineStr">
        <is>
          <t>Brunnenweg 55a, 82178 Puchheim</t>
        </is>
      </c>
      <c r="E79" s="20" t="inlineStr">
        <is>
          <t>82178</t>
        </is>
      </c>
      <c r="F79" s="20" t="inlineStr">
        <is>
          <t>Puchheim</t>
        </is>
      </c>
      <c r="G79" s="20" t="inlineStr">
        <is>
          <t>WE 15</t>
        </is>
      </c>
      <c r="H79" s="20" t="inlineStr">
        <is>
          <t>Wohnung</t>
        </is>
      </c>
      <c r="I79" s="45" t="n">
        <v>66.90000000000001</v>
      </c>
      <c r="J79" s="20" t="inlineStr">
        <is>
          <t>Vermietet</t>
        </is>
      </c>
      <c r="K79" s="46" t="n">
        <v>45456</v>
      </c>
      <c r="L79" s="46" t="n"/>
      <c r="M79" s="22" t="n">
        <v>12</v>
      </c>
      <c r="N79" s="20" t="inlineStr">
        <is>
          <t>Elias Bauer</t>
        </is>
      </c>
      <c r="O79" s="20" t="inlineStr">
        <is>
          <t>Lea Lang</t>
        </is>
      </c>
      <c r="P79" s="41" t="n">
        <v>1139.31</v>
      </c>
      <c r="Q79" s="47">
        <f>IF(I79=0,"",P79/I79)</f>
        <v/>
      </c>
      <c r="R79" s="41" t="n">
        <v>194</v>
      </c>
      <c r="S79" s="41" t="n">
        <v>98</v>
      </c>
      <c r="T79" s="41" t="n">
        <v>0</v>
      </c>
      <c r="U79" s="41">
        <f>P79+R79+S79+T79</f>
        <v/>
      </c>
      <c r="V79" s="22" t="n"/>
      <c r="W79" s="20" t="n"/>
    </row>
    <row r="80">
      <c r="A80" s="27" t="inlineStr">
        <is>
          <t>LK-0078</t>
        </is>
      </c>
      <c r="B80" s="27" t="inlineStr">
        <is>
          <t>Musterportfolio Süd II GmbH</t>
        </is>
      </c>
      <c r="C80" s="27" t="inlineStr">
        <is>
          <t>München</t>
        </is>
      </c>
      <c r="D80" s="27" t="inlineStr">
        <is>
          <t>Am Mühlbach 112, 80637 München</t>
        </is>
      </c>
      <c r="E80" s="27" t="inlineStr">
        <is>
          <t>80637</t>
        </is>
      </c>
      <c r="F80" s="27" t="inlineStr">
        <is>
          <t>München</t>
        </is>
      </c>
      <c r="G80" s="27" t="inlineStr">
        <is>
          <t>WE 08</t>
        </is>
      </c>
      <c r="H80" s="27" t="inlineStr">
        <is>
          <t>Wohnung</t>
        </is>
      </c>
      <c r="I80" s="48" t="n">
        <v>61.16</v>
      </c>
      <c r="J80" s="27" t="inlineStr">
        <is>
          <t>Vermietet</t>
        </is>
      </c>
      <c r="K80" s="49" t="n">
        <v>42987</v>
      </c>
      <c r="L80" s="49" t="n"/>
      <c r="M80" s="28" t="n">
        <v>24</v>
      </c>
      <c r="N80" s="27" t="inlineStr">
        <is>
          <t>Lukas Hofmann</t>
        </is>
      </c>
      <c r="O80" s="27" t="n"/>
      <c r="P80" s="42" t="n">
        <v>1387.11</v>
      </c>
      <c r="Q80" s="50">
        <f>IF(I80=0,"",P80/I80)</f>
        <v/>
      </c>
      <c r="R80" s="42" t="n">
        <v>183</v>
      </c>
      <c r="S80" s="42" t="n">
        <v>89</v>
      </c>
      <c r="T80" s="42" t="n">
        <v>0</v>
      </c>
      <c r="U80" s="42">
        <f>P80+R80+S80+T80</f>
        <v/>
      </c>
      <c r="V80" s="28" t="n"/>
      <c r="W80" s="27" t="n"/>
    </row>
    <row r="81">
      <c r="A81" s="20" t="inlineStr">
        <is>
          <t>LK-0079</t>
        </is>
      </c>
      <c r="B81" s="20" t="inlineStr">
        <is>
          <t>Musterportfolio Süd II GmbH</t>
        </is>
      </c>
      <c r="C81" s="20" t="inlineStr">
        <is>
          <t>München</t>
        </is>
      </c>
      <c r="D81" s="20" t="inlineStr">
        <is>
          <t>Wiesenweg 80, 80335 München</t>
        </is>
      </c>
      <c r="E81" s="20" t="inlineStr">
        <is>
          <t>80335</t>
        </is>
      </c>
      <c r="F81" s="20" t="inlineStr">
        <is>
          <t>München</t>
        </is>
      </c>
      <c r="G81" s="20" t="inlineStr">
        <is>
          <t>WE 12</t>
        </is>
      </c>
      <c r="H81" s="20" t="inlineStr">
        <is>
          <t>Wohnung</t>
        </is>
      </c>
      <c r="I81" s="45" t="n">
        <v>76.89</v>
      </c>
      <c r="J81" s="20" t="inlineStr">
        <is>
          <t>Vermietet</t>
        </is>
      </c>
      <c r="K81" s="46" t="n">
        <v>44113</v>
      </c>
      <c r="L81" s="46" t="n"/>
      <c r="M81" s="22" t="n"/>
      <c r="N81" s="20" t="inlineStr">
        <is>
          <t>Emilia Hofmann</t>
        </is>
      </c>
      <c r="O81" s="20" t="n"/>
      <c r="P81" s="41" t="n">
        <v>1749.25</v>
      </c>
      <c r="Q81" s="47">
        <f>IF(I81=0,"",P81/I81)</f>
        <v/>
      </c>
      <c r="R81" s="41" t="n">
        <v>275</v>
      </c>
      <c r="S81" s="41" t="n">
        <v>122</v>
      </c>
      <c r="T81" s="41" t="n">
        <v>-262.39</v>
      </c>
      <c r="U81" s="41">
        <f>P81+R81+S81+T81</f>
        <v/>
      </c>
      <c r="V81" s="22" t="n"/>
      <c r="W81" s="20" t="inlineStr">
        <is>
          <t>Mietminderung vereinbart bis Mängelbeseitigung</t>
        </is>
      </c>
    </row>
    <row r="82">
      <c r="A82" s="27" t="inlineStr">
        <is>
          <t>LK-0080</t>
        </is>
      </c>
      <c r="B82" s="27" t="inlineStr">
        <is>
          <t>Musterportfolio Süd II GmbH</t>
        </is>
      </c>
      <c r="C82" s="27" t="inlineStr">
        <is>
          <t>München</t>
        </is>
      </c>
      <c r="D82" s="27" t="inlineStr">
        <is>
          <t>Fliederweg 87, 80469 München</t>
        </is>
      </c>
      <c r="E82" s="27" t="inlineStr">
        <is>
          <t>80469</t>
        </is>
      </c>
      <c r="F82" s="27" t="inlineStr">
        <is>
          <t>München</t>
        </is>
      </c>
      <c r="G82" s="27" t="inlineStr">
        <is>
          <t>WE 02</t>
        </is>
      </c>
      <c r="H82" s="27" t="inlineStr">
        <is>
          <t>Wohnung</t>
        </is>
      </c>
      <c r="I82" s="48" t="n">
        <v>37.52</v>
      </c>
      <c r="J82" s="27" t="inlineStr">
        <is>
          <t>Vermietet</t>
        </is>
      </c>
      <c r="K82" s="49" t="n">
        <v>44585</v>
      </c>
      <c r="L82" s="49" t="n"/>
      <c r="M82" s="28" t="n">
        <v>24</v>
      </c>
      <c r="N82" s="27" t="inlineStr">
        <is>
          <t>Jonas Kellner</t>
        </is>
      </c>
      <c r="O82" s="27" t="n"/>
      <c r="P82" s="42" t="n">
        <v>909.86</v>
      </c>
      <c r="Q82" s="50">
        <f>IF(I82=0,"",P82/I82)</f>
        <v/>
      </c>
      <c r="R82" s="42" t="n">
        <v>107</v>
      </c>
      <c r="S82" s="42" t="n">
        <v>41</v>
      </c>
      <c r="T82" s="42" t="n">
        <v>0</v>
      </c>
      <c r="U82" s="42">
        <f>P82+R82+S82+T82</f>
        <v/>
      </c>
      <c r="V82" s="28" t="n"/>
      <c r="W82" s="27" t="n"/>
    </row>
    <row r="83">
      <c r="A83" s="20" t="inlineStr">
        <is>
          <t>LK-0081</t>
        </is>
      </c>
      <c r="B83" s="20" t="inlineStr">
        <is>
          <t>Musterportfolio Süd I GmbH</t>
        </is>
      </c>
      <c r="C83" s="20" t="inlineStr">
        <is>
          <t>München</t>
        </is>
      </c>
      <c r="D83" s="20" t="inlineStr">
        <is>
          <t>Lindenstraße 69, 81541 München</t>
        </is>
      </c>
      <c r="E83" s="20" t="inlineStr">
        <is>
          <t>81541</t>
        </is>
      </c>
      <c r="F83" s="20" t="inlineStr">
        <is>
          <t>München</t>
        </is>
      </c>
      <c r="G83" s="20" t="inlineStr">
        <is>
          <t>WE 04</t>
        </is>
      </c>
      <c r="H83" s="20" t="inlineStr">
        <is>
          <t>Wohnung</t>
        </is>
      </c>
      <c r="I83" s="45" t="n">
        <v>53.69</v>
      </c>
      <c r="J83" s="20" t="inlineStr">
        <is>
          <t>Leerstand</t>
        </is>
      </c>
      <c r="K83" s="46" t="n"/>
      <c r="L83" s="46" t="n"/>
      <c r="M83" s="22" t="n"/>
      <c r="N83" s="20" t="n"/>
      <c r="O83" s="20" t="n"/>
      <c r="P83" s="41" t="n">
        <v>0</v>
      </c>
      <c r="Q83" s="47">
        <f>IF(I83=0,"",P83/I83)</f>
        <v/>
      </c>
      <c r="R83" s="41" t="n">
        <v>0</v>
      </c>
      <c r="S83" s="41" t="n">
        <v>0</v>
      </c>
      <c r="T83" s="41" t="n">
        <v>0</v>
      </c>
      <c r="U83" s="41">
        <f>P83+R83+S83+T83</f>
        <v/>
      </c>
      <c r="V83" s="22" t="n"/>
      <c r="W83" s="20" t="inlineStr">
        <is>
          <t>Modernisierung vor Neuvermietung</t>
        </is>
      </c>
    </row>
    <row r="84">
      <c r="A84" s="27" t="inlineStr">
        <is>
          <t>LK-0082</t>
        </is>
      </c>
      <c r="B84" s="27" t="inlineStr">
        <is>
          <t>Musterportfolio Süd II GmbH</t>
        </is>
      </c>
      <c r="C84" s="27" t="inlineStr">
        <is>
          <t>Landkreis Starnberg</t>
        </is>
      </c>
      <c r="D84" s="27" t="inlineStr">
        <is>
          <t>Eschenstraße 5b, 82319 Starnberg</t>
        </is>
      </c>
      <c r="E84" s="27" t="inlineStr">
        <is>
          <t>82319</t>
        </is>
      </c>
      <c r="F84" s="27" t="inlineStr">
        <is>
          <t>Starnberg</t>
        </is>
      </c>
      <c r="G84" s="27" t="inlineStr">
        <is>
          <t>WE 02</t>
        </is>
      </c>
      <c r="H84" s="27" t="inlineStr">
        <is>
          <t>Wohnung</t>
        </is>
      </c>
      <c r="I84" s="48" t="n">
        <v>71.12</v>
      </c>
      <c r="J84" s="27" t="inlineStr">
        <is>
          <t>Vermietet</t>
        </is>
      </c>
      <c r="K84" s="49" t="n">
        <v>42513</v>
      </c>
      <c r="L84" s="49" t="n"/>
      <c r="M84" s="28" t="n"/>
      <c r="N84" s="27" t="inlineStr">
        <is>
          <t>Leon Lang</t>
        </is>
      </c>
      <c r="O84" s="27" t="inlineStr">
        <is>
          <t>Lea Fuchs</t>
        </is>
      </c>
      <c r="P84" s="42" t="n">
        <v>1438.05</v>
      </c>
      <c r="Q84" s="50">
        <f>IF(I84=0,"",P84/I84)</f>
        <v/>
      </c>
      <c r="R84" s="42" t="n">
        <v>265</v>
      </c>
      <c r="S84" s="42" t="n">
        <v>103</v>
      </c>
      <c r="T84" s="42" t="n">
        <v>0</v>
      </c>
      <c r="U84" s="42">
        <f>P84+R84+S84+T84</f>
        <v/>
      </c>
      <c r="V84" s="28" t="n"/>
      <c r="W84" s="27" t="n"/>
    </row>
    <row r="85">
      <c r="A85" s="20" t="inlineStr">
        <is>
          <t>LK-0083</t>
        </is>
      </c>
      <c r="B85" s="20" t="inlineStr">
        <is>
          <t>Musterportfolio Süd II GmbH</t>
        </is>
      </c>
      <c r="C85" s="20" t="inlineStr">
        <is>
          <t>Landkreis Fürstenfeldbruck</t>
        </is>
      </c>
      <c r="D85" s="20" t="inlineStr">
        <is>
          <t>Lindenstraße 87b, 82178 Puchheim</t>
        </is>
      </c>
      <c r="E85" s="20" t="inlineStr">
        <is>
          <t>82178</t>
        </is>
      </c>
      <c r="F85" s="20" t="inlineStr">
        <is>
          <t>Puchheim</t>
        </is>
      </c>
      <c r="G85" s="20" t="inlineStr">
        <is>
          <t>WE 24</t>
        </is>
      </c>
      <c r="H85" s="20" t="inlineStr">
        <is>
          <t>Doppelhaushälfte</t>
        </is>
      </c>
      <c r="I85" s="45" t="n">
        <v>144.75</v>
      </c>
      <c r="J85" s="20" t="inlineStr">
        <is>
          <t>Vermietet</t>
        </is>
      </c>
      <c r="K85" s="46" t="n">
        <v>45367</v>
      </c>
      <c r="L85" s="46" t="n"/>
      <c r="M85" s="22" t="n"/>
      <c r="N85" s="20" t="inlineStr">
        <is>
          <t>Paul Graf</t>
        </is>
      </c>
      <c r="O85" s="20" t="n"/>
      <c r="P85" s="41" t="n">
        <v>2356.53</v>
      </c>
      <c r="Q85" s="47">
        <f>IF(I85=0,"",P85/I85)</f>
        <v/>
      </c>
      <c r="R85" s="41" t="n">
        <v>433</v>
      </c>
      <c r="S85" s="41" t="n">
        <v>203</v>
      </c>
      <c r="T85" s="41" t="n">
        <v>0</v>
      </c>
      <c r="U85" s="41">
        <f>P85+R85+S85+T85</f>
        <v/>
      </c>
      <c r="V85" s="22" t="n"/>
      <c r="W85" s="20" t="n"/>
    </row>
    <row r="86">
      <c r="A86" s="27" t="inlineStr">
        <is>
          <t>LK-0084</t>
        </is>
      </c>
      <c r="B86" s="27" t="inlineStr">
        <is>
          <t>Musterportfolio Süd I GmbH</t>
        </is>
      </c>
      <c r="C86" s="27" t="inlineStr">
        <is>
          <t>Landkreis Fürstenfeldbruck</t>
        </is>
      </c>
      <c r="D86" s="27" t="inlineStr">
        <is>
          <t>Talstraße 85b, 82256 Fürstenfeldbruck</t>
        </is>
      </c>
      <c r="E86" s="27" t="inlineStr">
        <is>
          <t>82256</t>
        </is>
      </c>
      <c r="F86" s="27" t="inlineStr">
        <is>
          <t>Fürstenfeldbruck</t>
        </is>
      </c>
      <c r="G86" s="27" t="inlineStr">
        <is>
          <t>WE 21</t>
        </is>
      </c>
      <c r="H86" s="27" t="inlineStr">
        <is>
          <t>Wohnung</t>
        </is>
      </c>
      <c r="I86" s="48" t="n">
        <v>44.82</v>
      </c>
      <c r="J86" s="27" t="inlineStr">
        <is>
          <t>Vermietet</t>
        </is>
      </c>
      <c r="K86" s="49" t="n">
        <v>45074</v>
      </c>
      <c r="L86" s="49" t="n"/>
      <c r="M86" s="28" t="n">
        <v>48</v>
      </c>
      <c r="N86" s="27" t="inlineStr">
        <is>
          <t>Jonas Hofmann</t>
        </is>
      </c>
      <c r="O86" s="27" t="inlineStr">
        <is>
          <t>Maximilian Berger</t>
        </is>
      </c>
      <c r="P86" s="42" t="n">
        <v>697.85</v>
      </c>
      <c r="Q86" s="50">
        <f>IF(I86=0,"",P86/I86)</f>
        <v/>
      </c>
      <c r="R86" s="42" t="n">
        <v>129</v>
      </c>
      <c r="S86" s="42" t="n">
        <v>50</v>
      </c>
      <c r="T86" s="42" t="n">
        <v>0</v>
      </c>
      <c r="U86" s="42">
        <f>P86+R86+S86+T86</f>
        <v/>
      </c>
      <c r="V86" s="28" t="n"/>
      <c r="W86" s="27" t="n"/>
    </row>
    <row r="87">
      <c r="A87" s="20" t="inlineStr">
        <is>
          <t>LK-0085</t>
        </is>
      </c>
      <c r="B87" s="20" t="inlineStr">
        <is>
          <t>Musterportfolio Süd I GmbH</t>
        </is>
      </c>
      <c r="C87" s="20" t="inlineStr">
        <is>
          <t>Landkreis Fürstenfeldbruck</t>
        </is>
      </c>
      <c r="D87" s="20" t="inlineStr">
        <is>
          <t>Am Kirchplatz 99, 82256 Fürstenfeldbruck</t>
        </is>
      </c>
      <c r="E87" s="20" t="inlineStr">
        <is>
          <t>82256</t>
        </is>
      </c>
      <c r="F87" s="20" t="inlineStr">
        <is>
          <t>Fürstenfeldbruck</t>
        </is>
      </c>
      <c r="G87" s="20" t="inlineStr">
        <is>
          <t>WE 03</t>
        </is>
      </c>
      <c r="H87" s="20" t="inlineStr">
        <is>
          <t>Wohnung</t>
        </is>
      </c>
      <c r="I87" s="45" t="n">
        <v>78.88</v>
      </c>
      <c r="J87" s="20" t="inlineStr">
        <is>
          <t>Vermietet</t>
        </is>
      </c>
      <c r="K87" s="46" t="n">
        <v>45871</v>
      </c>
      <c r="L87" s="46" t="n"/>
      <c r="M87" s="22" t="n">
        <v>12</v>
      </c>
      <c r="N87" s="20" t="inlineStr">
        <is>
          <t>Maximilian Obermeier</t>
        </is>
      </c>
      <c r="O87" s="20" t="n"/>
      <c r="P87" s="41" t="n">
        <v>1371.72</v>
      </c>
      <c r="Q87" s="47">
        <f>IF(I87=0,"",P87/I87)</f>
        <v/>
      </c>
      <c r="R87" s="41" t="n">
        <v>226</v>
      </c>
      <c r="S87" s="41" t="n">
        <v>87</v>
      </c>
      <c r="T87" s="41" t="n">
        <v>0</v>
      </c>
      <c r="U87" s="41">
        <f>P87+R87+S87+T87</f>
        <v/>
      </c>
      <c r="V87" s="22" t="n"/>
      <c r="W87" s="20" t="n"/>
    </row>
    <row r="88">
      <c r="A88" s="27" t="inlineStr">
        <is>
          <t>LK-0086</t>
        </is>
      </c>
      <c r="B88" s="27" t="inlineStr">
        <is>
          <t>Musterportfolio Süd I GmbH</t>
        </is>
      </c>
      <c r="C88" s="27" t="inlineStr">
        <is>
          <t>Landkreis Fürstenfeldbruck</t>
        </is>
      </c>
      <c r="D88" s="27" t="inlineStr">
        <is>
          <t>Fliederweg 2a, 82256 Fürstenfeldbruck</t>
        </is>
      </c>
      <c r="E88" s="27" t="inlineStr">
        <is>
          <t>82256</t>
        </is>
      </c>
      <c r="F88" s="27" t="inlineStr">
        <is>
          <t>Fürstenfeldbruck</t>
        </is>
      </c>
      <c r="G88" s="27" t="inlineStr">
        <is>
          <t>WE 09</t>
        </is>
      </c>
      <c r="H88" s="27" t="inlineStr">
        <is>
          <t>Wohnung</t>
        </is>
      </c>
      <c r="I88" s="48" t="n">
        <v>41.01</v>
      </c>
      <c r="J88" s="27" t="inlineStr">
        <is>
          <t>Vermietet</t>
        </is>
      </c>
      <c r="K88" s="49" t="n">
        <v>42238</v>
      </c>
      <c r="L88" s="49" t="n"/>
      <c r="M88" s="28" t="n">
        <v>48</v>
      </c>
      <c r="N88" s="27" t="inlineStr">
        <is>
          <t>Johanna Seidl</t>
        </is>
      </c>
      <c r="O88" s="27" t="inlineStr">
        <is>
          <t>Emilia Brandl</t>
        </is>
      </c>
      <c r="P88" s="42" t="n">
        <v>685.6900000000001</v>
      </c>
      <c r="Q88" s="50">
        <f>IF(I88=0,"",P88/I88)</f>
        <v/>
      </c>
      <c r="R88" s="42" t="n">
        <v>117</v>
      </c>
      <c r="S88" s="42" t="n">
        <v>51</v>
      </c>
      <c r="T88" s="42" t="n">
        <v>0</v>
      </c>
      <c r="U88" s="42">
        <f>P88+R88+S88+T88</f>
        <v/>
      </c>
      <c r="V88" s="28" t="n"/>
      <c r="W88" s="27" t="n"/>
    </row>
    <row r="89">
      <c r="A89" s="20" t="inlineStr">
        <is>
          <t>LK-0087</t>
        </is>
      </c>
      <c r="B89" s="20" t="inlineStr">
        <is>
          <t>Musterportfolio Süd I GmbH</t>
        </is>
      </c>
      <c r="C89" s="20" t="inlineStr">
        <is>
          <t>München</t>
        </is>
      </c>
      <c r="D89" s="20" t="inlineStr">
        <is>
          <t>Am Mühlbach 15, 80939 München</t>
        </is>
      </c>
      <c r="E89" s="20" t="inlineStr">
        <is>
          <t>80939</t>
        </is>
      </c>
      <c r="F89" s="20" t="inlineStr">
        <is>
          <t>München</t>
        </is>
      </c>
      <c r="G89" s="20" t="inlineStr">
        <is>
          <t>WE 03</t>
        </is>
      </c>
      <c r="H89" s="20" t="inlineStr">
        <is>
          <t>Reihenhaus</t>
        </is>
      </c>
      <c r="I89" s="45" t="n">
        <v>105.97</v>
      </c>
      <c r="J89" s="20" t="inlineStr">
        <is>
          <t>Vermietet</t>
        </is>
      </c>
      <c r="K89" s="46" t="n">
        <v>42465</v>
      </c>
      <c r="L89" s="46" t="n"/>
      <c r="M89" s="22" t="n"/>
      <c r="N89" s="20" t="inlineStr">
        <is>
          <t>Johanna Wagner</t>
        </is>
      </c>
      <c r="O89" s="20" t="n"/>
      <c r="P89" s="41" t="n">
        <v>2385.38</v>
      </c>
      <c r="Q89" s="47">
        <f>IF(I89=0,"",P89/I89)</f>
        <v/>
      </c>
      <c r="R89" s="41" t="n">
        <v>330</v>
      </c>
      <c r="S89" s="41" t="n">
        <v>131</v>
      </c>
      <c r="T89" s="41" t="n">
        <v>0</v>
      </c>
      <c r="U89" s="41">
        <f>P89+R89+S89+T89</f>
        <v/>
      </c>
      <c r="V89" s="22" t="n"/>
      <c r="W89" s="20" t="n"/>
    </row>
    <row r="90">
      <c r="A90" s="27" t="inlineStr">
        <is>
          <t>LK-0088</t>
        </is>
      </c>
      <c r="B90" s="27" t="inlineStr">
        <is>
          <t>Musterportfolio Süd I GmbH</t>
        </is>
      </c>
      <c r="C90" s="27" t="inlineStr">
        <is>
          <t>München</t>
        </is>
      </c>
      <c r="D90" s="27" t="inlineStr">
        <is>
          <t>Wiesenweg 60, 81673 München</t>
        </is>
      </c>
      <c r="E90" s="27" t="inlineStr">
        <is>
          <t>81673</t>
        </is>
      </c>
      <c r="F90" s="27" t="inlineStr">
        <is>
          <t>München</t>
        </is>
      </c>
      <c r="G90" s="27" t="inlineStr">
        <is>
          <t>WE 01</t>
        </is>
      </c>
      <c r="H90" s="27" t="inlineStr">
        <is>
          <t>Wohnung</t>
        </is>
      </c>
      <c r="I90" s="48" t="n">
        <v>66.28</v>
      </c>
      <c r="J90" s="27" t="inlineStr">
        <is>
          <t>Vermietet</t>
        </is>
      </c>
      <c r="K90" s="49" t="n">
        <v>46174</v>
      </c>
      <c r="L90" s="49" t="n"/>
      <c r="M90" s="28" t="n">
        <v>48</v>
      </c>
      <c r="N90" s="27" t="inlineStr">
        <is>
          <t>Lukas Graf</t>
        </is>
      </c>
      <c r="O90" s="27" t="n"/>
      <c r="P90" s="42" t="n">
        <v>1549.63</v>
      </c>
      <c r="Q90" s="50">
        <f>IF(I90=0,"",P90/I90)</f>
        <v/>
      </c>
      <c r="R90" s="42" t="n">
        <v>220</v>
      </c>
      <c r="S90" s="42" t="n">
        <v>77</v>
      </c>
      <c r="T90" s="42" t="n">
        <v>0</v>
      </c>
      <c r="U90" s="42">
        <f>P90+R90+S90+T90</f>
        <v/>
      </c>
      <c r="V90" s="28" t="n">
        <v>3</v>
      </c>
      <c r="W90" s="27" t="n"/>
    </row>
    <row r="91">
      <c r="A91" s="20" t="inlineStr">
        <is>
          <t>LK-0089</t>
        </is>
      </c>
      <c r="B91" s="20" t="inlineStr">
        <is>
          <t>Musterportfolio Süd II GmbH</t>
        </is>
      </c>
      <c r="C91" s="20" t="inlineStr">
        <is>
          <t>München</t>
        </is>
      </c>
      <c r="D91" s="20" t="inlineStr">
        <is>
          <t>Eschenstraße 118a, 80797 München</t>
        </is>
      </c>
      <c r="E91" s="20" t="inlineStr">
        <is>
          <t>80797</t>
        </is>
      </c>
      <c r="F91" s="20" t="inlineStr">
        <is>
          <t>München</t>
        </is>
      </c>
      <c r="G91" s="20" t="inlineStr">
        <is>
          <t>WE 13</t>
        </is>
      </c>
      <c r="H91" s="20" t="inlineStr">
        <is>
          <t>Wohnung</t>
        </is>
      </c>
      <c r="I91" s="45" t="n">
        <v>97.89</v>
      </c>
      <c r="J91" s="20" t="inlineStr">
        <is>
          <t>Vermietet</t>
        </is>
      </c>
      <c r="K91" s="46" t="n">
        <v>43024</v>
      </c>
      <c r="L91" s="46" t="n"/>
      <c r="M91" s="22" t="n"/>
      <c r="N91" s="20" t="inlineStr">
        <is>
          <t>Clara Wagner</t>
        </is>
      </c>
      <c r="O91" s="20" t="n"/>
      <c r="P91" s="41" t="n">
        <v>2212.31</v>
      </c>
      <c r="Q91" s="47">
        <f>IF(I91=0,"",P91/I91)</f>
        <v/>
      </c>
      <c r="R91" s="41" t="n">
        <v>371</v>
      </c>
      <c r="S91" s="41" t="n">
        <v>155</v>
      </c>
      <c r="T91" s="41" t="n">
        <v>0</v>
      </c>
      <c r="U91" s="41">
        <f>P91+R91+S91+T91</f>
        <v/>
      </c>
      <c r="V91" s="22" t="n"/>
      <c r="W91" s="20" t="n"/>
    </row>
    <row r="92">
      <c r="A92" s="27" t="inlineStr">
        <is>
          <t>LK-0090</t>
        </is>
      </c>
      <c r="B92" s="27" t="inlineStr">
        <is>
          <t>Musterportfolio Süd II GmbH</t>
        </is>
      </c>
      <c r="C92" s="27" t="inlineStr">
        <is>
          <t>München</t>
        </is>
      </c>
      <c r="D92" s="27" t="inlineStr">
        <is>
          <t>Birkenallee 85b, 80939 München</t>
        </is>
      </c>
      <c r="E92" s="27" t="inlineStr">
        <is>
          <t>80939</t>
        </is>
      </c>
      <c r="F92" s="27" t="inlineStr">
        <is>
          <t>München</t>
        </is>
      </c>
      <c r="G92" s="27" t="inlineStr">
        <is>
          <t>WE 04</t>
        </is>
      </c>
      <c r="H92" s="27" t="inlineStr">
        <is>
          <t>Reihenhaus</t>
        </is>
      </c>
      <c r="I92" s="48" t="n">
        <v>144.68</v>
      </c>
      <c r="J92" s="27" t="inlineStr">
        <is>
          <t>Vermietet</t>
        </is>
      </c>
      <c r="K92" s="49" t="n">
        <v>45116</v>
      </c>
      <c r="L92" s="49" t="n"/>
      <c r="M92" s="28" t="n"/>
      <c r="N92" s="27" t="inlineStr">
        <is>
          <t>Johanna Wagner</t>
        </is>
      </c>
      <c r="O92" s="27" t="n"/>
      <c r="P92" s="42" t="n">
        <v>3075.9</v>
      </c>
      <c r="Q92" s="50">
        <f>IF(I92=0,"",P92/I92)</f>
        <v/>
      </c>
      <c r="R92" s="42" t="n">
        <v>452</v>
      </c>
      <c r="S92" s="42" t="n">
        <v>153</v>
      </c>
      <c r="T92" s="42" t="n">
        <v>0</v>
      </c>
      <c r="U92" s="42">
        <f>P92+R92+S92+T92</f>
        <v/>
      </c>
      <c r="V92" s="28" t="n"/>
      <c r="W92" s="27" t="n"/>
    </row>
    <row r="93">
      <c r="A93" s="20" t="inlineStr">
        <is>
          <t>LK-0091</t>
        </is>
      </c>
      <c r="B93" s="20" t="inlineStr">
        <is>
          <t>Musterportfolio Süd II GmbH</t>
        </is>
      </c>
      <c r="C93" s="20" t="inlineStr">
        <is>
          <t>München</t>
        </is>
      </c>
      <c r="D93" s="20" t="inlineStr">
        <is>
          <t>Kastanienweg 89b, 81827 München</t>
        </is>
      </c>
      <c r="E93" s="20" t="inlineStr">
        <is>
          <t>81827</t>
        </is>
      </c>
      <c r="F93" s="20" t="inlineStr">
        <is>
          <t>München</t>
        </is>
      </c>
      <c r="G93" s="20" t="inlineStr">
        <is>
          <t>WE 09</t>
        </is>
      </c>
      <c r="H93" s="20" t="inlineStr">
        <is>
          <t>Reihenhaus</t>
        </is>
      </c>
      <c r="I93" s="45" t="n">
        <v>106.19</v>
      </c>
      <c r="J93" s="20" t="inlineStr">
        <is>
          <t>Vermietet</t>
        </is>
      </c>
      <c r="K93" s="46" t="n">
        <v>43862</v>
      </c>
      <c r="L93" s="46" t="n"/>
      <c r="M93" s="22" t="n"/>
      <c r="N93" s="20" t="inlineStr">
        <is>
          <t>Katharina Huber</t>
        </is>
      </c>
      <c r="O93" s="20" t="n"/>
      <c r="P93" s="41" t="n">
        <v>2164.15</v>
      </c>
      <c r="Q93" s="47">
        <f>IF(I93=0,"",P93/I93)</f>
        <v/>
      </c>
      <c r="R93" s="41" t="n">
        <v>377</v>
      </c>
      <c r="S93" s="41" t="n">
        <v>156</v>
      </c>
      <c r="T93" s="41" t="n">
        <v>0</v>
      </c>
      <c r="U93" s="41">
        <f>P93+R93+S93+T93</f>
        <v/>
      </c>
      <c r="V93" s="22" t="n"/>
      <c r="W93" s="20" t="n"/>
    </row>
    <row r="94">
      <c r="A94" s="27" t="inlineStr">
        <is>
          <t>LK-0092</t>
        </is>
      </c>
      <c r="B94" s="27" t="inlineStr">
        <is>
          <t>Musterportfolio Süd I GmbH</t>
        </is>
      </c>
      <c r="C94" s="27" t="inlineStr">
        <is>
          <t>Landsberg am Lech</t>
        </is>
      </c>
      <c r="D94" s="27" t="inlineStr">
        <is>
          <t>Schlossbergstraße 20, 86899 Landsberg am Lech</t>
        </is>
      </c>
      <c r="E94" s="27" t="inlineStr">
        <is>
          <t>86899</t>
        </is>
      </c>
      <c r="F94" s="27" t="inlineStr">
        <is>
          <t>Landsberg am Lech</t>
        </is>
      </c>
      <c r="G94" s="27" t="inlineStr">
        <is>
          <t>WE 24</t>
        </is>
      </c>
      <c r="H94" s="27" t="inlineStr">
        <is>
          <t>Wohnung</t>
        </is>
      </c>
      <c r="I94" s="48" t="n">
        <v>81.28</v>
      </c>
      <c r="J94" s="27" t="inlineStr">
        <is>
          <t>Vermietet</t>
        </is>
      </c>
      <c r="K94" s="49" t="n">
        <v>44105</v>
      </c>
      <c r="L94" s="49" t="n"/>
      <c r="M94" s="28" t="n"/>
      <c r="N94" s="27" t="inlineStr">
        <is>
          <t>Lea Berger</t>
        </is>
      </c>
      <c r="O94" s="27" t="n"/>
      <c r="P94" s="42" t="n">
        <v>1037.13</v>
      </c>
      <c r="Q94" s="50">
        <f>IF(I94=0,"",P94/I94)</f>
        <v/>
      </c>
      <c r="R94" s="42" t="n">
        <v>293</v>
      </c>
      <c r="S94" s="42" t="n">
        <v>116</v>
      </c>
      <c r="T94" s="42" t="n">
        <v>0</v>
      </c>
      <c r="U94" s="42">
        <f>P94+R94+S94+T94</f>
        <v/>
      </c>
      <c r="V94" s="28" t="n"/>
      <c r="W94" s="27" t="n"/>
    </row>
    <row r="95">
      <c r="A95" s="20" t="inlineStr">
        <is>
          <t>LK-0093</t>
        </is>
      </c>
      <c r="B95" s="20" t="inlineStr">
        <is>
          <t>Musterportfolio Süd II GmbH</t>
        </is>
      </c>
      <c r="C95" s="20" t="inlineStr">
        <is>
          <t>München</t>
        </is>
      </c>
      <c r="D95" s="20" t="inlineStr">
        <is>
          <t>Holzstraße 97, 81673 München</t>
        </is>
      </c>
      <c r="E95" s="20" t="inlineStr">
        <is>
          <t>81673</t>
        </is>
      </c>
      <c r="F95" s="20" t="inlineStr">
        <is>
          <t>München</t>
        </is>
      </c>
      <c r="G95" s="20" t="inlineStr">
        <is>
          <t>WE 04</t>
        </is>
      </c>
      <c r="H95" s="20" t="inlineStr">
        <is>
          <t>Reihenhaus</t>
        </is>
      </c>
      <c r="I95" s="45" t="n">
        <v>119</v>
      </c>
      <c r="J95" s="20" t="inlineStr">
        <is>
          <t>Vermietet</t>
        </is>
      </c>
      <c r="K95" s="46" t="n">
        <v>45735</v>
      </c>
      <c r="L95" s="46" t="n"/>
      <c r="M95" s="22" t="n">
        <v>24</v>
      </c>
      <c r="N95" s="20" t="inlineStr">
        <is>
          <t>Laura Gruber</t>
        </is>
      </c>
      <c r="O95" s="20" t="n"/>
      <c r="P95" s="41" t="n">
        <v>2424.03</v>
      </c>
      <c r="Q95" s="47">
        <f>IF(I95=0,"",P95/I95)</f>
        <v/>
      </c>
      <c r="R95" s="41" t="n">
        <v>411</v>
      </c>
      <c r="S95" s="41" t="n">
        <v>180</v>
      </c>
      <c r="T95" s="41" t="n">
        <v>0</v>
      </c>
      <c r="U95" s="41">
        <f>P95+R95+S95+T95</f>
        <v/>
      </c>
      <c r="V95" s="22" t="n">
        <v>3</v>
      </c>
      <c r="W95" s="20" t="n"/>
    </row>
    <row r="96">
      <c r="A96" s="27" t="inlineStr">
        <is>
          <t>LK-0094</t>
        </is>
      </c>
      <c r="B96" s="27" t="inlineStr">
        <is>
          <t>Musterportfolio Süd II GmbH</t>
        </is>
      </c>
      <c r="C96" s="27" t="inlineStr">
        <is>
          <t>München</t>
        </is>
      </c>
      <c r="D96" s="27" t="inlineStr">
        <is>
          <t>Am Mühlbach 70, 81541 München</t>
        </is>
      </c>
      <c r="E96" s="27" t="inlineStr">
        <is>
          <t>81541</t>
        </is>
      </c>
      <c r="F96" s="27" t="inlineStr">
        <is>
          <t>München</t>
        </is>
      </c>
      <c r="G96" s="27" t="inlineStr">
        <is>
          <t>WE 15</t>
        </is>
      </c>
      <c r="H96" s="27" t="inlineStr">
        <is>
          <t>Wohnung</t>
        </is>
      </c>
      <c r="I96" s="48" t="n">
        <v>94.03</v>
      </c>
      <c r="J96" s="27" t="inlineStr">
        <is>
          <t>Vermietet</t>
        </is>
      </c>
      <c r="K96" s="49" t="n">
        <v>43216</v>
      </c>
      <c r="L96" s="49" t="n"/>
      <c r="M96" s="28" t="n"/>
      <c r="N96" s="27" t="inlineStr">
        <is>
          <t>Johanna Schmid</t>
        </is>
      </c>
      <c r="O96" s="27" t="n"/>
      <c r="P96" s="42" t="n">
        <v>2116.62</v>
      </c>
      <c r="Q96" s="50">
        <f>IF(I96=0,"",P96/I96)</f>
        <v/>
      </c>
      <c r="R96" s="42" t="n">
        <v>323</v>
      </c>
      <c r="S96" s="42" t="n">
        <v>135</v>
      </c>
      <c r="T96" s="42" t="n">
        <v>0</v>
      </c>
      <c r="U96" s="42">
        <f>P96+R96+S96+T96</f>
        <v/>
      </c>
      <c r="V96" s="28" t="n"/>
      <c r="W96" s="27" t="n"/>
    </row>
    <row r="97">
      <c r="A97" s="20" t="inlineStr">
        <is>
          <t>LK-0095</t>
        </is>
      </c>
      <c r="B97" s="20" t="inlineStr">
        <is>
          <t>Musterportfolio Süd I GmbH</t>
        </is>
      </c>
      <c r="C97" s="20" t="inlineStr">
        <is>
          <t>Landkreis Fürstenfeldbruck</t>
        </is>
      </c>
      <c r="D97" s="20" t="inlineStr">
        <is>
          <t>Am Mühlbach 135, 82256 Fürstenfeldbruck</t>
        </is>
      </c>
      <c r="E97" s="20" t="inlineStr">
        <is>
          <t>82256</t>
        </is>
      </c>
      <c r="F97" s="20" t="inlineStr">
        <is>
          <t>Fürstenfeldbruck</t>
        </is>
      </c>
      <c r="G97" s="20" t="inlineStr">
        <is>
          <t>WE 23</t>
        </is>
      </c>
      <c r="H97" s="20" t="inlineStr">
        <is>
          <t>Wohnung</t>
        </is>
      </c>
      <c r="I97" s="45" t="n">
        <v>69.48</v>
      </c>
      <c r="J97" s="20" t="inlineStr">
        <is>
          <t>Vermietet</t>
        </is>
      </c>
      <c r="K97" s="46" t="n">
        <v>46082</v>
      </c>
      <c r="L97" s="46" t="n"/>
      <c r="M97" s="22" t="n"/>
      <c r="N97" s="20" t="inlineStr">
        <is>
          <t>David Winkler</t>
        </is>
      </c>
      <c r="O97" s="20" t="n"/>
      <c r="P97" s="41" t="n">
        <v>1104.73</v>
      </c>
      <c r="Q97" s="47">
        <f>IF(I97=0,"",P97/I97)</f>
        <v/>
      </c>
      <c r="R97" s="41" t="n">
        <v>206</v>
      </c>
      <c r="S97" s="41" t="n">
        <v>73</v>
      </c>
      <c r="T97" s="41" t="n">
        <v>0</v>
      </c>
      <c r="U97" s="41">
        <f>P97+R97+S97+T97</f>
        <v/>
      </c>
      <c r="V97" s="22" t="n"/>
      <c r="W97" s="20" t="n"/>
    </row>
    <row r="98">
      <c r="A98" s="27" t="inlineStr">
        <is>
          <t>LK-0096</t>
        </is>
      </c>
      <c r="B98" s="27" t="inlineStr">
        <is>
          <t>Musterportfolio Süd I GmbH</t>
        </is>
      </c>
      <c r="C98" s="27" t="inlineStr">
        <is>
          <t>Landkreis Fürstenfeldbruck</t>
        </is>
      </c>
      <c r="D98" s="27" t="inlineStr">
        <is>
          <t>Rosenauweg 63, 82256 Fürstenfeldbruck</t>
        </is>
      </c>
      <c r="E98" s="27" t="inlineStr">
        <is>
          <t>82256</t>
        </is>
      </c>
      <c r="F98" s="27" t="inlineStr">
        <is>
          <t>Fürstenfeldbruck</t>
        </is>
      </c>
      <c r="G98" s="27" t="inlineStr">
        <is>
          <t>WE 08</t>
        </is>
      </c>
      <c r="H98" s="27" t="inlineStr">
        <is>
          <t>Wohnung</t>
        </is>
      </c>
      <c r="I98" s="48" t="n">
        <v>104.62</v>
      </c>
      <c r="J98" s="27" t="inlineStr">
        <is>
          <t>Vermietet</t>
        </is>
      </c>
      <c r="K98" s="49" t="n">
        <v>44086</v>
      </c>
      <c r="L98" s="49" t="n"/>
      <c r="M98" s="28" t="n">
        <v>12</v>
      </c>
      <c r="N98" s="27" t="inlineStr">
        <is>
          <t>Tobias Schmid</t>
        </is>
      </c>
      <c r="O98" s="27" t="n"/>
      <c r="P98" s="42" t="n">
        <v>1569.3</v>
      </c>
      <c r="Q98" s="50">
        <f>IF(I98=0,"",P98/I98)</f>
        <v/>
      </c>
      <c r="R98" s="42" t="n">
        <v>394</v>
      </c>
      <c r="S98" s="42" t="n">
        <v>167</v>
      </c>
      <c r="T98" s="42" t="n">
        <v>0</v>
      </c>
      <c r="U98" s="42">
        <f>P98+R98+S98+T98</f>
        <v/>
      </c>
      <c r="V98" s="28" t="n"/>
      <c r="W98" s="27" t="n"/>
    </row>
    <row r="99">
      <c r="A99" s="20" t="inlineStr">
        <is>
          <t>LK-0097</t>
        </is>
      </c>
      <c r="B99" s="20" t="inlineStr">
        <is>
          <t>Musterportfolio Süd I GmbH</t>
        </is>
      </c>
      <c r="C99" s="20" t="inlineStr">
        <is>
          <t>Landsberg am Lech</t>
        </is>
      </c>
      <c r="D99" s="20" t="inlineStr">
        <is>
          <t>Am Kirchplatz 50, 86899 Landsberg am Lech</t>
        </is>
      </c>
      <c r="E99" s="20" t="inlineStr">
        <is>
          <t>86899</t>
        </is>
      </c>
      <c r="F99" s="20" t="inlineStr">
        <is>
          <t>Landsberg am Lech</t>
        </is>
      </c>
      <c r="G99" s="20" t="inlineStr">
        <is>
          <t>WE 22</t>
        </is>
      </c>
      <c r="H99" s="20" t="inlineStr">
        <is>
          <t>Wohnung</t>
        </is>
      </c>
      <c r="I99" s="45" t="n">
        <v>83.51000000000001</v>
      </c>
      <c r="J99" s="20" t="inlineStr">
        <is>
          <t>Vermietet</t>
        </is>
      </c>
      <c r="K99" s="46" t="n">
        <v>45768</v>
      </c>
      <c r="L99" s="46" t="n"/>
      <c r="M99" s="22" t="n">
        <v>48</v>
      </c>
      <c r="N99" s="20" t="inlineStr">
        <is>
          <t>Sophie Reiter</t>
        </is>
      </c>
      <c r="O99" s="20" t="n"/>
      <c r="P99" s="41" t="n">
        <v>1076.44</v>
      </c>
      <c r="Q99" s="47">
        <f>IF(I99=0,"",P99/I99)</f>
        <v/>
      </c>
      <c r="R99" s="41" t="n">
        <v>283</v>
      </c>
      <c r="S99" s="41" t="n">
        <v>128</v>
      </c>
      <c r="T99" s="41" t="n">
        <v>0</v>
      </c>
      <c r="U99" s="41">
        <f>P99+R99+S99+T99</f>
        <v/>
      </c>
      <c r="V99" s="22" t="n"/>
      <c r="W99" s="20" t="n"/>
    </row>
    <row r="100">
      <c r="A100" s="27" t="inlineStr">
        <is>
          <t>LK-0098</t>
        </is>
      </c>
      <c r="B100" s="27" t="inlineStr">
        <is>
          <t>Musterportfolio Süd I GmbH</t>
        </is>
      </c>
      <c r="C100" s="27" t="inlineStr">
        <is>
          <t>München</t>
        </is>
      </c>
      <c r="D100" s="27" t="inlineStr">
        <is>
          <t>Kastanienweg 106b, 81541 München</t>
        </is>
      </c>
      <c r="E100" s="27" t="inlineStr">
        <is>
          <t>81541</t>
        </is>
      </c>
      <c r="F100" s="27" t="inlineStr">
        <is>
          <t>München</t>
        </is>
      </c>
      <c r="G100" s="27" t="inlineStr">
        <is>
          <t>WE 04</t>
        </is>
      </c>
      <c r="H100" s="27" t="inlineStr">
        <is>
          <t>Wohnung</t>
        </is>
      </c>
      <c r="I100" s="48" t="n">
        <v>56.91</v>
      </c>
      <c r="J100" s="27" t="inlineStr">
        <is>
          <t>Vermietet</t>
        </is>
      </c>
      <c r="K100" s="49" t="n">
        <v>46174</v>
      </c>
      <c r="L100" s="49" t="n">
        <v>46386</v>
      </c>
      <c r="M100" s="28" t="n"/>
      <c r="N100" s="27" t="inlineStr">
        <is>
          <t>Clara Brandl</t>
        </is>
      </c>
      <c r="O100" s="27" t="n"/>
      <c r="P100" s="42" t="n">
        <v>1384.05</v>
      </c>
      <c r="Q100" s="50">
        <f>IF(I100=0,"",P100/I100)</f>
        <v/>
      </c>
      <c r="R100" s="42" t="n">
        <v>211</v>
      </c>
      <c r="S100" s="42" t="n">
        <v>63</v>
      </c>
      <c r="T100" s="42" t="n">
        <v>0</v>
      </c>
      <c r="U100" s="42">
        <f>P100+R100+S100+T100</f>
        <v/>
      </c>
      <c r="V100" s="28" t="n"/>
      <c r="W100" s="27" t="n"/>
    </row>
    <row r="101">
      <c r="A101" s="20" t="inlineStr">
        <is>
          <t>LK-0099</t>
        </is>
      </c>
      <c r="B101" s="20" t="inlineStr">
        <is>
          <t>Musterportfolio Süd II GmbH</t>
        </is>
      </c>
      <c r="C101" s="20" t="inlineStr">
        <is>
          <t>München</t>
        </is>
      </c>
      <c r="D101" s="20" t="inlineStr">
        <is>
          <t>Holzstraße 12, 80939 München</t>
        </is>
      </c>
      <c r="E101" s="20" t="inlineStr">
        <is>
          <t>80939</t>
        </is>
      </c>
      <c r="F101" s="20" t="inlineStr">
        <is>
          <t>München</t>
        </is>
      </c>
      <c r="G101" s="20" t="inlineStr">
        <is>
          <t>WE 07</t>
        </is>
      </c>
      <c r="H101" s="20" t="inlineStr">
        <is>
          <t>Wohnung</t>
        </is>
      </c>
      <c r="I101" s="45" t="n">
        <v>98.45</v>
      </c>
      <c r="J101" s="20" t="inlineStr">
        <is>
          <t>Vermietet</t>
        </is>
      </c>
      <c r="K101" s="46" t="n">
        <v>43300</v>
      </c>
      <c r="L101" s="46" t="n"/>
      <c r="M101" s="22" t="n"/>
      <c r="N101" s="20" t="inlineStr">
        <is>
          <t>Tobias Gruber</t>
        </is>
      </c>
      <c r="O101" s="20" t="inlineStr">
        <is>
          <t>Sophie Lechner</t>
        </is>
      </c>
      <c r="P101" s="41" t="n">
        <v>2264.35</v>
      </c>
      <c r="Q101" s="47">
        <f>IF(I101=0,"",P101/I101)</f>
        <v/>
      </c>
      <c r="R101" s="41" t="n">
        <v>370</v>
      </c>
      <c r="S101" s="41" t="n">
        <v>124</v>
      </c>
      <c r="T101" s="41" t="n">
        <v>0</v>
      </c>
      <c r="U101" s="41">
        <f>P101+R101+S101+T101</f>
        <v/>
      </c>
      <c r="V101" s="22" t="n"/>
      <c r="W101" s="20" t="n"/>
    </row>
    <row r="102">
      <c r="A102" s="27" t="inlineStr">
        <is>
          <t>LK-0100</t>
        </is>
      </c>
      <c r="B102" s="27" t="inlineStr">
        <is>
          <t>Musterportfolio Süd I GmbH</t>
        </is>
      </c>
      <c r="C102" s="27" t="inlineStr">
        <is>
          <t>München</t>
        </is>
      </c>
      <c r="D102" s="27" t="inlineStr">
        <is>
          <t>Holzstraße 126, 81673 München</t>
        </is>
      </c>
      <c r="E102" s="27" t="inlineStr">
        <is>
          <t>81673</t>
        </is>
      </c>
      <c r="F102" s="27" t="inlineStr">
        <is>
          <t>München</t>
        </is>
      </c>
      <c r="G102" s="27" t="inlineStr">
        <is>
          <t>WE 19</t>
        </is>
      </c>
      <c r="H102" s="27" t="inlineStr">
        <is>
          <t>Wohnung</t>
        </is>
      </c>
      <c r="I102" s="48" t="n">
        <v>37.89</v>
      </c>
      <c r="J102" s="27" t="inlineStr">
        <is>
          <t>Vermietet</t>
        </is>
      </c>
      <c r="K102" s="49" t="n">
        <v>41662</v>
      </c>
      <c r="L102" s="49" t="n"/>
      <c r="M102" s="28" t="n"/>
      <c r="N102" s="27" t="inlineStr">
        <is>
          <t>Emilia Obermeier</t>
        </is>
      </c>
      <c r="O102" s="27" t="n"/>
      <c r="P102" s="42" t="n">
        <v>762.73</v>
      </c>
      <c r="Q102" s="50">
        <f>IF(I102=0,"",P102/I102)</f>
        <v/>
      </c>
      <c r="R102" s="42" t="n">
        <v>113</v>
      </c>
      <c r="S102" s="42" t="n">
        <v>47</v>
      </c>
      <c r="T102" s="42" t="n">
        <v>0</v>
      </c>
      <c r="U102" s="42">
        <f>P102+R102+S102+T102</f>
        <v/>
      </c>
      <c r="V102" s="28" t="n"/>
      <c r="W102" s="27" t="n"/>
    </row>
    <row r="103">
      <c r="A103" s="20" t="inlineStr">
        <is>
          <t>LK-0101</t>
        </is>
      </c>
      <c r="B103" s="20" t="inlineStr">
        <is>
          <t>Musterportfolio Süd I GmbH</t>
        </is>
      </c>
      <c r="C103" s="20" t="inlineStr">
        <is>
          <t>München</t>
        </is>
      </c>
      <c r="D103" s="20" t="inlineStr">
        <is>
          <t>Gartenstraße 30b, 80939 München</t>
        </is>
      </c>
      <c r="E103" s="20" t="inlineStr">
        <is>
          <t>80939</t>
        </is>
      </c>
      <c r="F103" s="20" t="inlineStr">
        <is>
          <t>München</t>
        </is>
      </c>
      <c r="G103" s="20" t="inlineStr">
        <is>
          <t>WE 18</t>
        </is>
      </c>
      <c r="H103" s="20" t="inlineStr">
        <is>
          <t>Wohnung</t>
        </is>
      </c>
      <c r="I103" s="45" t="n">
        <v>38.51</v>
      </c>
      <c r="J103" s="20" t="inlineStr">
        <is>
          <t>Vermietet</t>
        </is>
      </c>
      <c r="K103" s="46" t="n">
        <v>46174</v>
      </c>
      <c r="L103" s="46" t="n"/>
      <c r="M103" s="22" t="n"/>
      <c r="N103" s="20" t="inlineStr">
        <is>
          <t>Johanna Lechner</t>
        </is>
      </c>
      <c r="O103" s="20" t="inlineStr">
        <is>
          <t>Tobias Lang</t>
        </is>
      </c>
      <c r="P103" s="41" t="n">
        <v>726.6799999999999</v>
      </c>
      <c r="Q103" s="47">
        <f>IF(I103=0,"",P103/I103)</f>
        <v/>
      </c>
      <c r="R103" s="41" t="n">
        <v>124</v>
      </c>
      <c r="S103" s="41" t="n">
        <v>40</v>
      </c>
      <c r="T103" s="41" t="n">
        <v>0</v>
      </c>
      <c r="U103" s="41">
        <f>P103+R103+S103+T103</f>
        <v/>
      </c>
      <c r="V103" s="22" t="n"/>
      <c r="W103" s="20" t="n"/>
    </row>
    <row r="104">
      <c r="A104" s="27" t="inlineStr">
        <is>
          <t>LK-0102</t>
        </is>
      </c>
      <c r="B104" s="27" t="inlineStr">
        <is>
          <t>Musterportfolio Süd I GmbH</t>
        </is>
      </c>
      <c r="C104" s="27" t="inlineStr">
        <is>
          <t>München</t>
        </is>
      </c>
      <c r="D104" s="27" t="inlineStr">
        <is>
          <t>Am Anger 67, 81827 München</t>
        </is>
      </c>
      <c r="E104" s="27" t="inlineStr">
        <is>
          <t>81827</t>
        </is>
      </c>
      <c r="F104" s="27" t="inlineStr">
        <is>
          <t>München</t>
        </is>
      </c>
      <c r="G104" s="27" t="inlineStr">
        <is>
          <t>WE 23</t>
        </is>
      </c>
      <c r="H104" s="27" t="inlineStr">
        <is>
          <t>Wohnung</t>
        </is>
      </c>
      <c r="I104" s="48" t="n">
        <v>59.45</v>
      </c>
      <c r="J104" s="27" t="inlineStr">
        <is>
          <t>Vermietet</t>
        </is>
      </c>
      <c r="K104" s="49" t="n">
        <v>42809</v>
      </c>
      <c r="L104" s="49" t="n"/>
      <c r="M104" s="28" t="n">
        <v>12</v>
      </c>
      <c r="N104" s="27" t="inlineStr">
        <is>
          <t>Clara Moser</t>
        </is>
      </c>
      <c r="O104" s="27" t="n"/>
      <c r="P104" s="42" t="n">
        <v>1180.08</v>
      </c>
      <c r="Q104" s="50">
        <f>IF(I104=0,"",P104/I104)</f>
        <v/>
      </c>
      <c r="R104" s="42" t="n">
        <v>224</v>
      </c>
      <c r="S104" s="42" t="n">
        <v>70</v>
      </c>
      <c r="T104" s="42" t="n">
        <v>0</v>
      </c>
      <c r="U104" s="42">
        <f>P104+R104+S104+T104</f>
        <v/>
      </c>
      <c r="V104" s="28" t="n">
        <v>2</v>
      </c>
      <c r="W104" s="27" t="n"/>
    </row>
    <row r="105">
      <c r="A105" s="20" t="inlineStr">
        <is>
          <t>LK-0103</t>
        </is>
      </c>
      <c r="B105" s="20" t="inlineStr">
        <is>
          <t>Musterportfolio Süd I GmbH</t>
        </is>
      </c>
      <c r="C105" s="20" t="inlineStr">
        <is>
          <t>München</t>
        </is>
      </c>
      <c r="D105" s="20" t="inlineStr">
        <is>
          <t>Kastanienweg 46b, 81673 München</t>
        </is>
      </c>
      <c r="E105" s="20" t="inlineStr">
        <is>
          <t>81673</t>
        </is>
      </c>
      <c r="F105" s="20" t="inlineStr">
        <is>
          <t>München</t>
        </is>
      </c>
      <c r="G105" s="20" t="inlineStr">
        <is>
          <t>WE 01</t>
        </is>
      </c>
      <c r="H105" s="20" t="inlineStr">
        <is>
          <t>Wohnung</t>
        </is>
      </c>
      <c r="I105" s="45" t="n">
        <v>86.34999999999999</v>
      </c>
      <c r="J105" s="20" t="inlineStr">
        <is>
          <t>Leerstand</t>
        </is>
      </c>
      <c r="K105" s="46" t="n"/>
      <c r="L105" s="46" t="n"/>
      <c r="M105" s="22" t="n">
        <v>12</v>
      </c>
      <c r="N105" s="20" t="n"/>
      <c r="O105" s="20" t="n"/>
      <c r="P105" s="41" t="n">
        <v>0</v>
      </c>
      <c r="Q105" s="47">
        <f>IF(I105=0,"",P105/I105)</f>
        <v/>
      </c>
      <c r="R105" s="41" t="n">
        <v>0</v>
      </c>
      <c r="S105" s="41" t="n">
        <v>0</v>
      </c>
      <c r="T105" s="41" t="n">
        <v>0</v>
      </c>
      <c r="U105" s="41">
        <f>P105+R105+S105+T105</f>
        <v/>
      </c>
      <c r="V105" s="22" t="n"/>
      <c r="W105" s="20" t="inlineStr">
        <is>
          <t>Mieterwechsel zum 01.10.2026 vereinbart</t>
        </is>
      </c>
    </row>
    <row r="106">
      <c r="A106" s="27" t="inlineStr">
        <is>
          <t>LK-0104</t>
        </is>
      </c>
      <c r="B106" s="27" t="inlineStr">
        <is>
          <t>Musterportfolio Süd II GmbH</t>
        </is>
      </c>
      <c r="C106" s="27" t="inlineStr">
        <is>
          <t>München</t>
        </is>
      </c>
      <c r="D106" s="27" t="inlineStr">
        <is>
          <t>Lindenstraße 60, 81827 München</t>
        </is>
      </c>
      <c r="E106" s="27" t="inlineStr">
        <is>
          <t>81827</t>
        </is>
      </c>
      <c r="F106" s="27" t="inlineStr">
        <is>
          <t>München</t>
        </is>
      </c>
      <c r="G106" s="27" t="inlineStr">
        <is>
          <t>WE 02</t>
        </is>
      </c>
      <c r="H106" s="27" t="inlineStr">
        <is>
          <t>Wohnung</t>
        </is>
      </c>
      <c r="I106" s="48" t="n">
        <v>45.57</v>
      </c>
      <c r="J106" s="27" t="inlineStr">
        <is>
          <t>Vermietet</t>
        </is>
      </c>
      <c r="K106" s="49" t="n">
        <v>44732</v>
      </c>
      <c r="L106" s="49" t="n"/>
      <c r="M106" s="28" t="n">
        <v>12</v>
      </c>
      <c r="N106" s="27" t="inlineStr">
        <is>
          <t>Tobias Hofmann</t>
        </is>
      </c>
      <c r="O106" s="27" t="inlineStr">
        <is>
          <t>Simon Graf</t>
        </is>
      </c>
      <c r="P106" s="42" t="n">
        <v>974.74</v>
      </c>
      <c r="Q106" s="50">
        <f>IF(I106=0,"",P106/I106)</f>
        <v/>
      </c>
      <c r="R106" s="42" t="n">
        <v>149</v>
      </c>
      <c r="S106" s="42" t="n">
        <v>49</v>
      </c>
      <c r="T106" s="42" t="n">
        <v>0</v>
      </c>
      <c r="U106" s="42">
        <f>P106+R106+S106+T106</f>
        <v/>
      </c>
      <c r="V106" s="28" t="n"/>
      <c r="W106" s="27" t="n"/>
    </row>
    <row r="107">
      <c r="A107" s="20" t="inlineStr">
        <is>
          <t>LK-0105</t>
        </is>
      </c>
      <c r="B107" s="20" t="inlineStr">
        <is>
          <t>Musterportfolio Süd I GmbH</t>
        </is>
      </c>
      <c r="C107" s="20" t="inlineStr">
        <is>
          <t>Landkreis Starnberg</t>
        </is>
      </c>
      <c r="D107" s="20" t="inlineStr">
        <is>
          <t>Talstraße 23, 82319 Starnberg</t>
        </is>
      </c>
      <c r="E107" s="20" t="inlineStr">
        <is>
          <t>82319</t>
        </is>
      </c>
      <c r="F107" s="20" t="inlineStr">
        <is>
          <t>Starnberg</t>
        </is>
      </c>
      <c r="G107" s="20" t="inlineStr">
        <is>
          <t>WE 08</t>
        </is>
      </c>
      <c r="H107" s="20" t="inlineStr">
        <is>
          <t>Wohnung</t>
        </is>
      </c>
      <c r="I107" s="45" t="n">
        <v>76.45</v>
      </c>
      <c r="J107" s="20" t="inlineStr">
        <is>
          <t>Vermietet</t>
        </is>
      </c>
      <c r="K107" s="46" t="n">
        <v>41907</v>
      </c>
      <c r="L107" s="46" t="n"/>
      <c r="M107" s="22" t="n"/>
      <c r="N107" s="20" t="inlineStr">
        <is>
          <t>Anna Berger</t>
        </is>
      </c>
      <c r="O107" s="20" t="inlineStr">
        <is>
          <t>Lea Bauer</t>
        </is>
      </c>
      <c r="P107" s="41" t="n">
        <v>1543.53</v>
      </c>
      <c r="Q107" s="47">
        <f>IF(I107=0,"",P107/I107)</f>
        <v/>
      </c>
      <c r="R107" s="41" t="n">
        <v>226</v>
      </c>
      <c r="S107" s="41" t="n">
        <v>92</v>
      </c>
      <c r="T107" s="41" t="n">
        <v>0</v>
      </c>
      <c r="U107" s="41">
        <f>P107+R107+S107+T107</f>
        <v/>
      </c>
      <c r="V107" s="22" t="n"/>
      <c r="W107" s="20" t="n"/>
    </row>
    <row r="108">
      <c r="A108" s="27" t="inlineStr">
        <is>
          <t>LK-0106</t>
        </is>
      </c>
      <c r="B108" s="27" t="inlineStr">
        <is>
          <t>Musterportfolio Süd II GmbH</t>
        </is>
      </c>
      <c r="C108" s="27" t="inlineStr">
        <is>
          <t>München</t>
        </is>
      </c>
      <c r="D108" s="27" t="inlineStr">
        <is>
          <t>Wiesenweg 80, 81541 München</t>
        </is>
      </c>
      <c r="E108" s="27" t="inlineStr">
        <is>
          <t>81541</t>
        </is>
      </c>
      <c r="F108" s="27" t="inlineStr">
        <is>
          <t>München</t>
        </is>
      </c>
      <c r="G108" s="27" t="inlineStr">
        <is>
          <t>WE 13</t>
        </is>
      </c>
      <c r="H108" s="27" t="inlineStr">
        <is>
          <t>Wohnung</t>
        </is>
      </c>
      <c r="I108" s="48" t="n">
        <v>99.76000000000001</v>
      </c>
      <c r="J108" s="27" t="inlineStr">
        <is>
          <t>Vermietet</t>
        </is>
      </c>
      <c r="K108" s="49" t="n">
        <v>44354</v>
      </c>
      <c r="L108" s="49" t="n"/>
      <c r="M108" s="28" t="n">
        <v>48</v>
      </c>
      <c r="N108" s="27" t="inlineStr">
        <is>
          <t>Lea Lechner</t>
        </is>
      </c>
      <c r="O108" s="27" t="n"/>
      <c r="P108" s="42" t="n">
        <v>2221.66</v>
      </c>
      <c r="Q108" s="50">
        <f>IF(I108=0,"",P108/I108)</f>
        <v/>
      </c>
      <c r="R108" s="42" t="n">
        <v>287</v>
      </c>
      <c r="S108" s="42" t="n">
        <v>115</v>
      </c>
      <c r="T108" s="42" t="n">
        <v>0</v>
      </c>
      <c r="U108" s="42">
        <f>P108+R108+S108+T108</f>
        <v/>
      </c>
      <c r="V108" s="28" t="n"/>
      <c r="W108" s="27" t="n"/>
    </row>
    <row r="109">
      <c r="A109" s="20" t="inlineStr">
        <is>
          <t>LK-0107</t>
        </is>
      </c>
      <c r="B109" s="20" t="inlineStr">
        <is>
          <t>Musterportfolio Süd I GmbH</t>
        </is>
      </c>
      <c r="C109" s="20" t="inlineStr">
        <is>
          <t>Landkreis Fürstenfeldbruck</t>
        </is>
      </c>
      <c r="D109" s="20" t="inlineStr">
        <is>
          <t>Sonnenstraße 127, 82110 Germering</t>
        </is>
      </c>
      <c r="E109" s="20" t="inlineStr">
        <is>
          <t>82110</t>
        </is>
      </c>
      <c r="F109" s="20" t="inlineStr">
        <is>
          <t>Germering</t>
        </is>
      </c>
      <c r="G109" s="20" t="inlineStr">
        <is>
          <t>WE 24</t>
        </is>
      </c>
      <c r="H109" s="20" t="inlineStr">
        <is>
          <t>Wohnung</t>
        </is>
      </c>
      <c r="I109" s="45" t="n">
        <v>70.09</v>
      </c>
      <c r="J109" s="20" t="inlineStr">
        <is>
          <t>Vermietet</t>
        </is>
      </c>
      <c r="K109" s="46" t="n">
        <v>43458</v>
      </c>
      <c r="L109" s="46" t="n"/>
      <c r="M109" s="22" t="n"/>
      <c r="N109" s="20" t="inlineStr">
        <is>
          <t>Paul Reiter</t>
        </is>
      </c>
      <c r="O109" s="20" t="n"/>
      <c r="P109" s="41" t="n">
        <v>1134.76</v>
      </c>
      <c r="Q109" s="47">
        <f>IF(I109=0,"",P109/I109)</f>
        <v/>
      </c>
      <c r="R109" s="41" t="n">
        <v>197</v>
      </c>
      <c r="S109" s="41" t="n">
        <v>87</v>
      </c>
      <c r="T109" s="41" t="n">
        <v>0</v>
      </c>
      <c r="U109" s="41">
        <f>P109+R109+S109+T109</f>
        <v/>
      </c>
      <c r="V109" s="22" t="n"/>
      <c r="W109" s="20" t="n"/>
    </row>
    <row r="110">
      <c r="A110" s="27" t="inlineStr">
        <is>
          <t>LK-0108</t>
        </is>
      </c>
      <c r="B110" s="27" t="inlineStr">
        <is>
          <t>Musterportfolio Süd I GmbH</t>
        </is>
      </c>
      <c r="C110" s="27" t="inlineStr">
        <is>
          <t>München</t>
        </is>
      </c>
      <c r="D110" s="27" t="inlineStr">
        <is>
          <t>Birkenallee 15b, 81369 München</t>
        </is>
      </c>
      <c r="E110" s="27" t="inlineStr">
        <is>
          <t>81369</t>
        </is>
      </c>
      <c r="F110" s="27" t="inlineStr">
        <is>
          <t>München</t>
        </is>
      </c>
      <c r="G110" s="27" t="inlineStr">
        <is>
          <t>WE 19</t>
        </is>
      </c>
      <c r="H110" s="27" t="inlineStr">
        <is>
          <t>Doppelhaushälfte</t>
        </is>
      </c>
      <c r="I110" s="48" t="n">
        <v>122.39</v>
      </c>
      <c r="J110" s="27" t="inlineStr">
        <is>
          <t>Vermietet</t>
        </is>
      </c>
      <c r="K110" s="49" t="n">
        <v>43394</v>
      </c>
      <c r="L110" s="49" t="n"/>
      <c r="M110" s="28" t="n"/>
      <c r="N110" s="27" t="inlineStr">
        <is>
          <t>Sophie Lechner</t>
        </is>
      </c>
      <c r="O110" s="27" t="n"/>
      <c r="P110" s="42" t="n">
        <v>2942.26</v>
      </c>
      <c r="Q110" s="50">
        <f>IF(I110=0,"",P110/I110)</f>
        <v/>
      </c>
      <c r="R110" s="42" t="n">
        <v>367</v>
      </c>
      <c r="S110" s="42" t="n">
        <v>196</v>
      </c>
      <c r="T110" s="42" t="n">
        <v>0</v>
      </c>
      <c r="U110" s="42">
        <f>P110+R110+S110+T110</f>
        <v/>
      </c>
      <c r="V110" s="28" t="n"/>
      <c r="W110" s="27" t="n"/>
    </row>
    <row r="111">
      <c r="A111" s="20" t="inlineStr">
        <is>
          <t>LK-0109</t>
        </is>
      </c>
      <c r="B111" s="20" t="inlineStr">
        <is>
          <t>Musterportfolio Süd I GmbH</t>
        </is>
      </c>
      <c r="C111" s="20" t="inlineStr">
        <is>
          <t>München</t>
        </is>
      </c>
      <c r="D111" s="20" t="inlineStr">
        <is>
          <t>Birkenallee 17b, 81827 München</t>
        </is>
      </c>
      <c r="E111" s="20" t="inlineStr">
        <is>
          <t>81827</t>
        </is>
      </c>
      <c r="F111" s="20" t="inlineStr">
        <is>
          <t>München</t>
        </is>
      </c>
      <c r="G111" s="20" t="inlineStr">
        <is>
          <t>WE 13</t>
        </is>
      </c>
      <c r="H111" s="20" t="inlineStr">
        <is>
          <t>Doppelhaushälfte</t>
        </is>
      </c>
      <c r="I111" s="45" t="n">
        <v>118.81</v>
      </c>
      <c r="J111" s="20" t="inlineStr">
        <is>
          <t>Vermietet</t>
        </is>
      </c>
      <c r="K111" s="46" t="n">
        <v>46082</v>
      </c>
      <c r="L111" s="46" t="n"/>
      <c r="M111" s="22" t="n"/>
      <c r="N111" s="20" t="inlineStr">
        <is>
          <t>Julia Reiter</t>
        </is>
      </c>
      <c r="O111" s="20" t="n"/>
      <c r="P111" s="41" t="n">
        <v>2250.26</v>
      </c>
      <c r="Q111" s="47">
        <f>IF(I111=0,"",P111/I111)</f>
        <v/>
      </c>
      <c r="R111" s="41" t="n">
        <v>389</v>
      </c>
      <c r="S111" s="41" t="n">
        <v>169</v>
      </c>
      <c r="T111" s="41" t="n">
        <v>0</v>
      </c>
      <c r="U111" s="41">
        <f>P111+R111+S111+T111</f>
        <v/>
      </c>
      <c r="V111" s="22" t="n"/>
      <c r="W111" s="20" t="n"/>
    </row>
    <row r="112">
      <c r="A112" s="27" t="inlineStr">
        <is>
          <t>LK-0110</t>
        </is>
      </c>
      <c r="B112" s="27" t="inlineStr">
        <is>
          <t>Musterportfolio Süd II GmbH</t>
        </is>
      </c>
      <c r="C112" s="27" t="inlineStr">
        <is>
          <t>Landkreis Fürstenfeldbruck</t>
        </is>
      </c>
      <c r="D112" s="27" t="inlineStr">
        <is>
          <t>Lindenstraße 17, 82178 Puchheim</t>
        </is>
      </c>
      <c r="E112" s="27" t="inlineStr">
        <is>
          <t>82178</t>
        </is>
      </c>
      <c r="F112" s="27" t="inlineStr">
        <is>
          <t>Puchheim</t>
        </is>
      </c>
      <c r="G112" s="27" t="inlineStr">
        <is>
          <t>WE 21</t>
        </is>
      </c>
      <c r="H112" s="27" t="inlineStr">
        <is>
          <t>Wohnung</t>
        </is>
      </c>
      <c r="I112" s="48" t="n">
        <v>100.47</v>
      </c>
      <c r="J112" s="27" t="inlineStr">
        <is>
          <t>Vermietet</t>
        </is>
      </c>
      <c r="K112" s="49" t="n">
        <v>44911</v>
      </c>
      <c r="L112" s="49" t="n"/>
      <c r="M112" s="28" t="n"/>
      <c r="N112" s="27" t="inlineStr">
        <is>
          <t>Anna Schmid</t>
        </is>
      </c>
      <c r="O112" s="27" t="n"/>
      <c r="P112" s="42" t="n">
        <v>1694.93</v>
      </c>
      <c r="Q112" s="50">
        <f>IF(I112=0,"",P112/I112)</f>
        <v/>
      </c>
      <c r="R112" s="42" t="n">
        <v>341</v>
      </c>
      <c r="S112" s="42" t="n">
        <v>108</v>
      </c>
      <c r="T112" s="42" t="n">
        <v>0</v>
      </c>
      <c r="U112" s="42">
        <f>P112+R112+S112+T112</f>
        <v/>
      </c>
      <c r="V112" s="28" t="n"/>
      <c r="W112" s="27" t="n"/>
    </row>
    <row r="113">
      <c r="A113" s="20" t="inlineStr">
        <is>
          <t>LK-0111</t>
        </is>
      </c>
      <c r="B113" s="20" t="inlineStr">
        <is>
          <t>Musterportfolio Süd I GmbH</t>
        </is>
      </c>
      <c r="C113" s="20" t="inlineStr">
        <is>
          <t>München</t>
        </is>
      </c>
      <c r="D113" s="20" t="inlineStr">
        <is>
          <t>Lindenstraße 138, 81673 München</t>
        </is>
      </c>
      <c r="E113" s="20" t="inlineStr">
        <is>
          <t>81673</t>
        </is>
      </c>
      <c r="F113" s="20" t="inlineStr">
        <is>
          <t>München</t>
        </is>
      </c>
      <c r="G113" s="20" t="inlineStr">
        <is>
          <t>WE 13</t>
        </is>
      </c>
      <c r="H113" s="20" t="inlineStr">
        <is>
          <t>Wohnung</t>
        </is>
      </c>
      <c r="I113" s="45" t="n">
        <v>64.44</v>
      </c>
      <c r="J113" s="20" t="inlineStr">
        <is>
          <t>Vermietet</t>
        </is>
      </c>
      <c r="K113" s="46" t="n">
        <v>42837</v>
      </c>
      <c r="L113" s="46" t="n"/>
      <c r="M113" s="22" t="n"/>
      <c r="N113" s="20" t="inlineStr">
        <is>
          <t>Paul Schmid</t>
        </is>
      </c>
      <c r="O113" s="20" t="n"/>
      <c r="P113" s="41" t="n">
        <v>1561.38</v>
      </c>
      <c r="Q113" s="47">
        <f>IF(I113=0,"",P113/I113)</f>
        <v/>
      </c>
      <c r="R113" s="41" t="n">
        <v>243</v>
      </c>
      <c r="S113" s="41" t="n">
        <v>88</v>
      </c>
      <c r="T113" s="41" t="n">
        <v>0</v>
      </c>
      <c r="U113" s="41">
        <f>P113+R113+S113+T113</f>
        <v/>
      </c>
      <c r="V113" s="22" t="n">
        <v>2</v>
      </c>
      <c r="W113" s="20" t="n"/>
    </row>
    <row r="114">
      <c r="A114" s="27" t="inlineStr">
        <is>
          <t>LK-0112</t>
        </is>
      </c>
      <c r="B114" s="27" t="inlineStr">
        <is>
          <t>Musterportfolio Süd II GmbH</t>
        </is>
      </c>
      <c r="C114" s="27" t="inlineStr">
        <is>
          <t>München</t>
        </is>
      </c>
      <c r="D114" s="27" t="inlineStr">
        <is>
          <t>Schlossbergstraße 127, 80939 München</t>
        </is>
      </c>
      <c r="E114" s="27" t="inlineStr">
        <is>
          <t>80939</t>
        </is>
      </c>
      <c r="F114" s="27" t="inlineStr">
        <is>
          <t>München</t>
        </is>
      </c>
      <c r="G114" s="27" t="inlineStr">
        <is>
          <t>WE 10</t>
        </is>
      </c>
      <c r="H114" s="27" t="inlineStr">
        <is>
          <t>Penthouse</t>
        </is>
      </c>
      <c r="I114" s="48" t="n">
        <v>159.7</v>
      </c>
      <c r="J114" s="27" t="inlineStr">
        <is>
          <t>Vermietet</t>
        </is>
      </c>
      <c r="K114" s="49" t="n">
        <v>41956</v>
      </c>
      <c r="L114" s="49" t="n"/>
      <c r="M114" s="28" t="n">
        <v>48</v>
      </c>
      <c r="N114" s="27" t="inlineStr">
        <is>
          <t>Maximilian Steiner</t>
        </is>
      </c>
      <c r="O114" s="27" t="inlineStr">
        <is>
          <t>David Gruber</t>
        </is>
      </c>
      <c r="P114" s="42" t="n">
        <v>3043.88</v>
      </c>
      <c r="Q114" s="50">
        <f>IF(I114=0,"",P114/I114)</f>
        <v/>
      </c>
      <c r="R114" s="42" t="n">
        <v>517</v>
      </c>
      <c r="S114" s="42" t="n">
        <v>199</v>
      </c>
      <c r="T114" s="42" t="n">
        <v>-304.39</v>
      </c>
      <c r="U114" s="42">
        <f>P114+R114+S114+T114</f>
        <v/>
      </c>
      <c r="V114" s="28" t="n"/>
      <c r="W114" s="27" t="inlineStr">
        <is>
          <t>Mietminderung vereinbart bis Mängelbeseitigung</t>
        </is>
      </c>
    </row>
    <row r="115">
      <c r="A115" s="20" t="inlineStr">
        <is>
          <t>LK-0113</t>
        </is>
      </c>
      <c r="B115" s="20" t="inlineStr">
        <is>
          <t>Musterportfolio Süd I GmbH</t>
        </is>
      </c>
      <c r="C115" s="20" t="inlineStr">
        <is>
          <t>München</t>
        </is>
      </c>
      <c r="D115" s="20" t="inlineStr">
        <is>
          <t>Wiesenweg 36b, 81673 München</t>
        </is>
      </c>
      <c r="E115" s="20" t="inlineStr">
        <is>
          <t>81673</t>
        </is>
      </c>
      <c r="F115" s="20" t="inlineStr">
        <is>
          <t>München</t>
        </is>
      </c>
      <c r="G115" s="20" t="inlineStr">
        <is>
          <t>WE 16</t>
        </is>
      </c>
      <c r="H115" s="20" t="inlineStr">
        <is>
          <t>Wohnung</t>
        </is>
      </c>
      <c r="I115" s="45" t="n">
        <v>81.8</v>
      </c>
      <c r="J115" s="20" t="inlineStr">
        <is>
          <t>Vermietet</t>
        </is>
      </c>
      <c r="K115" s="46" t="n">
        <v>42535</v>
      </c>
      <c r="L115" s="46" t="n"/>
      <c r="M115" s="22" t="n">
        <v>12</v>
      </c>
      <c r="N115" s="20" t="inlineStr">
        <is>
          <t>Simon Gruber</t>
        </is>
      </c>
      <c r="O115" s="20" t="inlineStr">
        <is>
          <t>Tobias Gruber</t>
        </is>
      </c>
      <c r="P115" s="41" t="n">
        <v>1731.71</v>
      </c>
      <c r="Q115" s="47">
        <f>IF(I115=0,"",P115/I115)</f>
        <v/>
      </c>
      <c r="R115" s="41" t="n">
        <v>274</v>
      </c>
      <c r="S115" s="41" t="n">
        <v>108</v>
      </c>
      <c r="T115" s="41" t="n">
        <v>-259.76</v>
      </c>
      <c r="U115" s="41">
        <f>P115+R115+S115+T115</f>
        <v/>
      </c>
      <c r="V115" s="22" t="n"/>
      <c r="W115" s="20" t="inlineStr">
        <is>
          <t>Mietminderung vereinbart bis Mängelbeseitigung</t>
        </is>
      </c>
    </row>
    <row r="116">
      <c r="A116" s="27" t="inlineStr">
        <is>
          <t>LK-0114</t>
        </is>
      </c>
      <c r="B116" s="27" t="inlineStr">
        <is>
          <t>Musterportfolio Süd I GmbH</t>
        </is>
      </c>
      <c r="C116" s="27" t="inlineStr">
        <is>
          <t>München</t>
        </is>
      </c>
      <c r="D116" s="27" t="inlineStr">
        <is>
          <t>Lindenstraße 81, 81369 München</t>
        </is>
      </c>
      <c r="E116" s="27" t="inlineStr">
        <is>
          <t>81369</t>
        </is>
      </c>
      <c r="F116" s="27" t="inlineStr">
        <is>
          <t>München</t>
        </is>
      </c>
      <c r="G116" s="27" t="inlineStr">
        <is>
          <t>WE 06</t>
        </is>
      </c>
      <c r="H116" s="27" t="inlineStr">
        <is>
          <t>Maisonette</t>
        </is>
      </c>
      <c r="I116" s="48" t="n">
        <v>91.36</v>
      </c>
      <c r="J116" s="27" t="inlineStr">
        <is>
          <t>Vermietet</t>
        </is>
      </c>
      <c r="K116" s="49" t="n">
        <v>44807</v>
      </c>
      <c r="L116" s="49" t="n"/>
      <c r="M116" s="28" t="n"/>
      <c r="N116" s="27" t="inlineStr">
        <is>
          <t>Tobias Hofmann</t>
        </is>
      </c>
      <c r="O116" s="27" t="n"/>
      <c r="P116" s="42" t="n">
        <v>2038.24</v>
      </c>
      <c r="Q116" s="50">
        <f>IF(I116=0,"",P116/I116)</f>
        <v/>
      </c>
      <c r="R116" s="42" t="n">
        <v>283</v>
      </c>
      <c r="S116" s="42" t="n">
        <v>129</v>
      </c>
      <c r="T116" s="42" t="n">
        <v>0</v>
      </c>
      <c r="U116" s="42">
        <f>P116+R116+S116+T116</f>
        <v/>
      </c>
      <c r="V116" s="28" t="n"/>
      <c r="W116" s="27" t="n"/>
    </row>
    <row r="117">
      <c r="A117" s="20" t="inlineStr">
        <is>
          <t>LK-0115</t>
        </is>
      </c>
      <c r="B117" s="20" t="inlineStr">
        <is>
          <t>Musterportfolio Süd I GmbH</t>
        </is>
      </c>
      <c r="C117" s="20" t="inlineStr">
        <is>
          <t>Landkreis Fürstenfeldbruck</t>
        </is>
      </c>
      <c r="D117" s="20" t="inlineStr">
        <is>
          <t>Ahornweg 91a, 82110 Germering</t>
        </is>
      </c>
      <c r="E117" s="20" t="inlineStr">
        <is>
          <t>82110</t>
        </is>
      </c>
      <c r="F117" s="20" t="inlineStr">
        <is>
          <t>Germering</t>
        </is>
      </c>
      <c r="G117" s="20" t="inlineStr">
        <is>
          <t>WE 03</t>
        </is>
      </c>
      <c r="H117" s="20" t="inlineStr">
        <is>
          <t>Wohnung</t>
        </is>
      </c>
      <c r="I117" s="45" t="n">
        <v>77.53</v>
      </c>
      <c r="J117" s="20" t="inlineStr">
        <is>
          <t>Vermietet</t>
        </is>
      </c>
      <c r="K117" s="46" t="n">
        <v>46123</v>
      </c>
      <c r="L117" s="46" t="n"/>
      <c r="M117" s="22" t="n"/>
      <c r="N117" s="20" t="inlineStr">
        <is>
          <t>Maximilian Berger</t>
        </is>
      </c>
      <c r="O117" s="20" t="inlineStr">
        <is>
          <t>Sophie Winkler</t>
        </is>
      </c>
      <c r="P117" s="41" t="n">
        <v>1214.9</v>
      </c>
      <c r="Q117" s="47">
        <f>IF(I117=0,"",P117/I117)</f>
        <v/>
      </c>
      <c r="R117" s="41" t="n">
        <v>266</v>
      </c>
      <c r="S117" s="41" t="n">
        <v>98</v>
      </c>
      <c r="T117" s="41" t="n">
        <v>0</v>
      </c>
      <c r="U117" s="41">
        <f>P117+R117+S117+T117</f>
        <v/>
      </c>
      <c r="V117" s="22" t="n"/>
      <c r="W117" s="20" t="n"/>
    </row>
    <row r="118">
      <c r="A118" s="27" t="inlineStr">
        <is>
          <t>LK-0116</t>
        </is>
      </c>
      <c r="B118" s="27" t="inlineStr">
        <is>
          <t>Musterportfolio Süd I GmbH</t>
        </is>
      </c>
      <c r="C118" s="27" t="inlineStr">
        <is>
          <t>München</t>
        </is>
      </c>
      <c r="D118" s="27" t="inlineStr">
        <is>
          <t>Ulmenring 25, 81541 München</t>
        </is>
      </c>
      <c r="E118" s="27" t="inlineStr">
        <is>
          <t>81541</t>
        </is>
      </c>
      <c r="F118" s="27" t="inlineStr">
        <is>
          <t>München</t>
        </is>
      </c>
      <c r="G118" s="27" t="inlineStr">
        <is>
          <t>WE 11</t>
        </is>
      </c>
      <c r="H118" s="27" t="inlineStr">
        <is>
          <t>Penthouse</t>
        </is>
      </c>
      <c r="I118" s="48" t="n">
        <v>161.25</v>
      </c>
      <c r="J118" s="27" t="inlineStr">
        <is>
          <t>Leerstand</t>
        </is>
      </c>
      <c r="K118" s="49" t="n"/>
      <c r="L118" s="49" t="n"/>
      <c r="M118" s="28" t="n">
        <v>24</v>
      </c>
      <c r="N118" s="27" t="n"/>
      <c r="O118" s="27" t="n"/>
      <c r="P118" s="42" t="n">
        <v>0</v>
      </c>
      <c r="Q118" s="50">
        <f>IF(I118=0,"",P118/I118)</f>
        <v/>
      </c>
      <c r="R118" s="42" t="n">
        <v>0</v>
      </c>
      <c r="S118" s="42" t="n">
        <v>0</v>
      </c>
      <c r="T118" s="42" t="n">
        <v>0</v>
      </c>
      <c r="U118" s="42">
        <f>P118+R118+S118+T118</f>
        <v/>
      </c>
      <c r="V118" s="28" t="n"/>
      <c r="W118" s="27" t="inlineStr">
        <is>
          <t>Modernisierung vor Neuvermietung</t>
        </is>
      </c>
    </row>
    <row r="119">
      <c r="A119" s="20" t="inlineStr">
        <is>
          <t>LK-0117</t>
        </is>
      </c>
      <c r="B119" s="20" t="inlineStr">
        <is>
          <t>Musterportfolio Süd I GmbH</t>
        </is>
      </c>
      <c r="C119" s="20" t="inlineStr">
        <is>
          <t>München</t>
        </is>
      </c>
      <c r="D119" s="20" t="inlineStr">
        <is>
          <t>Am Weiher 17, 81673 München</t>
        </is>
      </c>
      <c r="E119" s="20" t="inlineStr">
        <is>
          <t>81673</t>
        </is>
      </c>
      <c r="F119" s="20" t="inlineStr">
        <is>
          <t>München</t>
        </is>
      </c>
      <c r="G119" s="20" t="inlineStr">
        <is>
          <t>WE 04</t>
        </is>
      </c>
      <c r="H119" s="20" t="inlineStr">
        <is>
          <t>Wohnung</t>
        </is>
      </c>
      <c r="I119" s="45" t="n">
        <v>71.84</v>
      </c>
      <c r="J119" s="20" t="inlineStr">
        <is>
          <t>Vermietet</t>
        </is>
      </c>
      <c r="K119" s="46" t="n">
        <v>43933</v>
      </c>
      <c r="L119" s="46" t="n"/>
      <c r="M119" s="22" t="n"/>
      <c r="N119" s="20" t="inlineStr">
        <is>
          <t>Katharina Wagner</t>
        </is>
      </c>
      <c r="O119" s="20" t="n"/>
      <c r="P119" s="41" t="n">
        <v>1751.46</v>
      </c>
      <c r="Q119" s="47">
        <f>IF(I119=0,"",P119/I119)</f>
        <v/>
      </c>
      <c r="R119" s="41" t="n">
        <v>232</v>
      </c>
      <c r="S119" s="41" t="n">
        <v>77</v>
      </c>
      <c r="T119" s="41" t="n">
        <v>0</v>
      </c>
      <c r="U119" s="41">
        <f>P119+R119+S119+T119</f>
        <v/>
      </c>
      <c r="V119" s="22" t="n"/>
      <c r="W119" s="20" t="n"/>
    </row>
    <row r="120">
      <c r="A120" s="27" t="inlineStr">
        <is>
          <t>LK-0118</t>
        </is>
      </c>
      <c r="B120" s="27" t="inlineStr">
        <is>
          <t>Musterportfolio Süd I GmbH</t>
        </is>
      </c>
      <c r="C120" s="27" t="inlineStr">
        <is>
          <t>München</t>
        </is>
      </c>
      <c r="D120" s="27" t="inlineStr">
        <is>
          <t>Ulmenring 22b, 80335 München</t>
        </is>
      </c>
      <c r="E120" s="27" t="inlineStr">
        <is>
          <t>80335</t>
        </is>
      </c>
      <c r="F120" s="27" t="inlineStr">
        <is>
          <t>München</t>
        </is>
      </c>
      <c r="G120" s="27" t="inlineStr">
        <is>
          <t>WE 16</t>
        </is>
      </c>
      <c r="H120" s="27" t="inlineStr">
        <is>
          <t>Wohnung</t>
        </is>
      </c>
      <c r="I120" s="48" t="n">
        <v>47.67</v>
      </c>
      <c r="J120" s="27" t="inlineStr">
        <is>
          <t>Vermietet</t>
        </is>
      </c>
      <c r="K120" s="49" t="n">
        <v>45305</v>
      </c>
      <c r="L120" s="49" t="n">
        <v>46325</v>
      </c>
      <c r="M120" s="28" t="n"/>
      <c r="N120" s="27" t="inlineStr">
        <is>
          <t>Katharina Brandl</t>
        </is>
      </c>
      <c r="O120" s="27" t="inlineStr">
        <is>
          <t>Maximilian Winkler</t>
        </is>
      </c>
      <c r="P120" s="42" t="n">
        <v>1133.59</v>
      </c>
      <c r="Q120" s="50">
        <f>IF(I120=0,"",P120/I120)</f>
        <v/>
      </c>
      <c r="R120" s="42" t="n">
        <v>157</v>
      </c>
      <c r="S120" s="42" t="n">
        <v>70</v>
      </c>
      <c r="T120" s="42" t="n">
        <v>0</v>
      </c>
      <c r="U120" s="42">
        <f>P120+R120+S120+T120</f>
        <v/>
      </c>
      <c r="V120" s="28" t="n"/>
      <c r="W120" s="27" t="n"/>
    </row>
    <row r="121">
      <c r="A121" s="20" t="inlineStr">
        <is>
          <t>LK-0119</t>
        </is>
      </c>
      <c r="B121" s="20" t="inlineStr">
        <is>
          <t>Musterportfolio Süd I GmbH</t>
        </is>
      </c>
      <c r="C121" s="20" t="inlineStr">
        <is>
          <t>München</t>
        </is>
      </c>
      <c r="D121" s="20" t="inlineStr">
        <is>
          <t>Brunnenweg 18b, 81827 München</t>
        </is>
      </c>
      <c r="E121" s="20" t="inlineStr">
        <is>
          <t>81827</t>
        </is>
      </c>
      <c r="F121" s="20" t="inlineStr">
        <is>
          <t>München</t>
        </is>
      </c>
      <c r="G121" s="20" t="inlineStr">
        <is>
          <t>WE 07</t>
        </is>
      </c>
      <c r="H121" s="20" t="inlineStr">
        <is>
          <t>Maisonette</t>
        </is>
      </c>
      <c r="I121" s="45" t="n">
        <v>92.06999999999999</v>
      </c>
      <c r="J121" s="20" t="inlineStr">
        <is>
          <t>Vermietet</t>
        </is>
      </c>
      <c r="K121" s="46" t="n">
        <v>41741</v>
      </c>
      <c r="L121" s="46" t="n">
        <v>46386</v>
      </c>
      <c r="M121" s="22" t="n"/>
      <c r="N121" s="20" t="inlineStr">
        <is>
          <t>Felix Schmid</t>
        </is>
      </c>
      <c r="O121" s="20" t="n"/>
      <c r="P121" s="41" t="n">
        <v>1703.3</v>
      </c>
      <c r="Q121" s="47">
        <f>IF(I121=0,"",P121/I121)</f>
        <v/>
      </c>
      <c r="R121" s="41" t="n">
        <v>315</v>
      </c>
      <c r="S121" s="41" t="n">
        <v>127</v>
      </c>
      <c r="T121" s="41" t="n">
        <v>0</v>
      </c>
      <c r="U121" s="41">
        <f>P121+R121+S121+T121</f>
        <v/>
      </c>
      <c r="V121" s="22" t="n">
        <v>3</v>
      </c>
      <c r="W121" s="20" t="n"/>
    </row>
    <row r="122">
      <c r="A122" s="27" t="inlineStr">
        <is>
          <t>LK-0120</t>
        </is>
      </c>
      <c r="B122" s="27" t="inlineStr">
        <is>
          <t>Musterportfolio Süd II GmbH</t>
        </is>
      </c>
      <c r="C122" s="27" t="inlineStr">
        <is>
          <t>Landsberg am Lech</t>
        </is>
      </c>
      <c r="D122" s="27" t="inlineStr">
        <is>
          <t>Am Mühlbach 73, 86899 Landsberg am Lech</t>
        </is>
      </c>
      <c r="E122" s="27" t="inlineStr">
        <is>
          <t>86899</t>
        </is>
      </c>
      <c r="F122" s="27" t="inlineStr">
        <is>
          <t>Landsberg am Lech</t>
        </is>
      </c>
      <c r="G122" s="27" t="inlineStr">
        <is>
          <t>WE 21</t>
        </is>
      </c>
      <c r="H122" s="27" t="inlineStr">
        <is>
          <t>Wohnung</t>
        </is>
      </c>
      <c r="I122" s="48" t="n">
        <v>56.55</v>
      </c>
      <c r="J122" s="27" t="inlineStr">
        <is>
          <t>Vermietet</t>
        </is>
      </c>
      <c r="K122" s="49" t="n">
        <v>43544</v>
      </c>
      <c r="L122" s="49" t="n"/>
      <c r="M122" s="28" t="n"/>
      <c r="N122" s="27" t="inlineStr">
        <is>
          <t>Theresa Brandl</t>
        </is>
      </c>
      <c r="O122" s="27" t="n"/>
      <c r="P122" s="42" t="n">
        <v>762.86</v>
      </c>
      <c r="Q122" s="50">
        <f>IF(I122=0,"",P122/I122)</f>
        <v/>
      </c>
      <c r="R122" s="42" t="n">
        <v>199</v>
      </c>
      <c r="S122" s="42" t="n">
        <v>57</v>
      </c>
      <c r="T122" s="42" t="n">
        <v>0</v>
      </c>
      <c r="U122" s="42">
        <f>P122+R122+S122+T122</f>
        <v/>
      </c>
      <c r="V122" s="28" t="n"/>
      <c r="W122" s="27" t="n"/>
    </row>
  </sheetData>
  <autoFilter ref="A2:W122"/>
  <conditionalFormatting sqref="J3:J122">
    <cfRule type="cellIs" priority="1" operator="equal" dxfId="0">
      <formula>"Leerstand"</formula>
    </cfRule>
  </conditionalFormatting>
  <conditionalFormatting sqref="V3:V122">
    <cfRule type="cellIs" priority="2" operator="greaterThanOrEqual" dxfId="1">
      <formula>3</formula>
    </cfRule>
  </conditionalFormatting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D6F7A"/>
    <outlinePr summaryBelow="1" summaryRight="1"/>
    <pageSetUpPr fitToPage="1"/>
  </sheetPr>
  <dimension ref="A1:M347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7" customWidth="1" min="2" max="2"/>
    <col width="24" customWidth="1" min="3" max="3"/>
    <col width="30" customWidth="1" min="4" max="4"/>
    <col width="18" customWidth="1" min="5" max="5"/>
    <col width="28" customWidth="1" min="6" max="6"/>
    <col width="14" customWidth="1" min="7" max="7"/>
    <col width="14" customWidth="1" min="8" max="8"/>
    <col width="13" customWidth="1" min="9" max="9"/>
    <col width="11" customWidth="1" min="10" max="10"/>
    <col width="11" customWidth="1" min="11" max="11"/>
    <col width="10" customWidth="1" min="12" max="12"/>
    <col width="24" customWidth="1" min="13" max="13"/>
  </cols>
  <sheetData>
    <row r="1">
      <c r="A1" s="43" t="inlineStr">
        <is>
          <t>Soll und Ist je Einheit und Zahlungsart im Berichtszeitraum 01.01.–30.09.2026.</t>
        </is>
      </c>
    </row>
    <row r="2" ht="42" customHeight="1">
      <c r="A2" s="44" t="inlineStr">
        <is>
          <t>Einheit</t>
        </is>
      </c>
      <c r="B2" s="44" t="inlineStr">
        <is>
          <t>Eigentümer</t>
        </is>
      </c>
      <c r="C2" s="44" t="inlineStr">
        <is>
          <t>Region</t>
        </is>
      </c>
      <c r="D2" s="44" t="inlineStr">
        <is>
          <t>Adresse</t>
        </is>
      </c>
      <c r="E2" s="44" t="inlineStr">
        <is>
          <t>Mieter 1</t>
        </is>
      </c>
      <c r="F2" s="44" t="inlineStr">
        <is>
          <t>Zahlungsart</t>
        </is>
      </c>
      <c r="G2" s="44" t="inlineStr">
        <is>
          <t>Soll 01–09/2026</t>
        </is>
      </c>
      <c r="H2" s="44" t="inlineStr">
        <is>
          <t>Ist 01–09/2026</t>
        </is>
      </c>
      <c r="I2" s="44" t="inlineStr">
        <is>
          <t>Offen</t>
        </is>
      </c>
      <c r="J2" s="44" t="inlineStr">
        <is>
          <t>Einzugsquote</t>
        </is>
      </c>
      <c r="K2" s="44" t="inlineStr">
        <is>
          <t>Offen seit</t>
        </is>
      </c>
      <c r="L2" s="44" t="inlineStr">
        <is>
          <t>Alter in Tagen</t>
        </is>
      </c>
      <c r="M2" s="44" t="inlineStr">
        <is>
          <t>Forderungsstatus</t>
        </is>
      </c>
    </row>
    <row r="3">
      <c r="A3" s="20" t="inlineStr">
        <is>
          <t>LK-0001</t>
        </is>
      </c>
      <c r="B3" s="20" t="inlineStr">
        <is>
          <t>Musterportfolio Süd II GmbH</t>
        </is>
      </c>
      <c r="C3" s="20" t="inlineStr">
        <is>
          <t>München</t>
        </is>
      </c>
      <c r="D3" s="20" t="inlineStr">
        <is>
          <t>Lindenstraße 11a, 81541 München</t>
        </is>
      </c>
      <c r="E3" s="20" t="inlineStr">
        <is>
          <t>Felix Ebner</t>
        </is>
      </c>
      <c r="F3" s="20" t="inlineStr">
        <is>
          <t>Nettokaltmiete</t>
        </is>
      </c>
      <c r="G3" s="41" t="n">
        <v>10499.22</v>
      </c>
      <c r="H3" s="41" t="n">
        <v>10499.22</v>
      </c>
      <c r="I3" s="41">
        <f>G3-H3</f>
        <v/>
      </c>
      <c r="J3" s="26">
        <f>IF(G3=0,"",H3/G3)</f>
        <v/>
      </c>
      <c r="K3" s="46" t="n"/>
      <c r="L3" s="22">
        <f>IF(K3="","",Hinweise!$C$6-K3)</f>
        <v/>
      </c>
      <c r="M3" s="20" t="inlineStr">
        <is>
          <t>Ausgeglichen</t>
        </is>
      </c>
    </row>
    <row r="4">
      <c r="A4" s="27" t="inlineStr">
        <is>
          <t>LK-0001</t>
        </is>
      </c>
      <c r="B4" s="27" t="inlineStr">
        <is>
          <t>Musterportfolio Süd II GmbH</t>
        </is>
      </c>
      <c r="C4" s="27" t="inlineStr">
        <is>
          <t>München</t>
        </is>
      </c>
      <c r="D4" s="27" t="inlineStr">
        <is>
          <t>Lindenstraße 11a, 81541 München</t>
        </is>
      </c>
      <c r="E4" s="27" t="inlineStr">
        <is>
          <t>Felix Ebner</t>
        </is>
      </c>
      <c r="F4" s="27" t="inlineStr">
        <is>
          <t>Vorauszahlung Betriebskosten</t>
        </is>
      </c>
      <c r="G4" s="42" t="n">
        <v>1287</v>
      </c>
      <c r="H4" s="42" t="n">
        <v>1287</v>
      </c>
      <c r="I4" s="42">
        <f>G4-H4</f>
        <v/>
      </c>
      <c r="J4" s="32">
        <f>IF(G4=0,"",H4/G4)</f>
        <v/>
      </c>
      <c r="K4" s="49" t="n"/>
      <c r="L4" s="28">
        <f>IF(K4="","",Hinweise!$C$6-K4)</f>
        <v/>
      </c>
      <c r="M4" s="27" t="inlineStr">
        <is>
          <t>Ausgeglichen</t>
        </is>
      </c>
    </row>
    <row r="5">
      <c r="A5" s="20" t="inlineStr">
        <is>
          <t>LK-0001</t>
        </is>
      </c>
      <c r="B5" s="20" t="inlineStr">
        <is>
          <t>Musterportfolio Süd II GmbH</t>
        </is>
      </c>
      <c r="C5" s="20" t="inlineStr">
        <is>
          <t>München</t>
        </is>
      </c>
      <c r="D5" s="20" t="inlineStr">
        <is>
          <t>Lindenstraße 11a, 81541 München</t>
        </is>
      </c>
      <c r="E5" s="20" t="inlineStr">
        <is>
          <t>Felix Ebner</t>
        </is>
      </c>
      <c r="F5" s="20" t="inlineStr">
        <is>
          <t>Vorauszahlung Heizkosten</t>
        </is>
      </c>
      <c r="G5" s="41" t="n">
        <v>549</v>
      </c>
      <c r="H5" s="41" t="n">
        <v>549</v>
      </c>
      <c r="I5" s="41">
        <f>G5-H5</f>
        <v/>
      </c>
      <c r="J5" s="26">
        <f>IF(G5=0,"",H5/G5)</f>
        <v/>
      </c>
      <c r="K5" s="46" t="n"/>
      <c r="L5" s="22">
        <f>IF(K5="","",Hinweise!$C$6-K5)</f>
        <v/>
      </c>
      <c r="M5" s="20" t="inlineStr">
        <is>
          <t>Ausgeglichen</t>
        </is>
      </c>
    </row>
    <row r="6">
      <c r="A6" s="27" t="inlineStr">
        <is>
          <t>LK-0002</t>
        </is>
      </c>
      <c r="B6" s="27" t="inlineStr">
        <is>
          <t>Musterportfolio Süd I GmbH</t>
        </is>
      </c>
      <c r="C6" s="27" t="inlineStr">
        <is>
          <t>Landkreis Fürstenfeldbruck</t>
        </is>
      </c>
      <c r="D6" s="27" t="inlineStr">
        <is>
          <t>Am Anger 90b, 82178 Puchheim</t>
        </is>
      </c>
      <c r="E6" s="27" t="inlineStr">
        <is>
          <t>Emilia Lechner</t>
        </is>
      </c>
      <c r="F6" s="27" t="inlineStr">
        <is>
          <t>Nettokaltmiete</t>
        </is>
      </c>
      <c r="G6" s="42" t="n">
        <v>19375.29</v>
      </c>
      <c r="H6" s="42" t="n">
        <v>19375.29</v>
      </c>
      <c r="I6" s="42">
        <f>G6-H6</f>
        <v/>
      </c>
      <c r="J6" s="32">
        <f>IF(G6=0,"",H6/G6)</f>
        <v/>
      </c>
      <c r="K6" s="49" t="n"/>
      <c r="L6" s="28">
        <f>IF(K6="","",Hinweise!$C$6-K6)</f>
        <v/>
      </c>
      <c r="M6" s="27" t="inlineStr">
        <is>
          <t>Ausgeglichen</t>
        </is>
      </c>
    </row>
    <row r="7">
      <c r="A7" s="20" t="inlineStr">
        <is>
          <t>LK-0002</t>
        </is>
      </c>
      <c r="B7" s="20" t="inlineStr">
        <is>
          <t>Musterportfolio Süd I GmbH</t>
        </is>
      </c>
      <c r="C7" s="20" t="inlineStr">
        <is>
          <t>Landkreis Fürstenfeldbruck</t>
        </is>
      </c>
      <c r="D7" s="20" t="inlineStr">
        <is>
          <t>Am Anger 90b, 82178 Puchheim</t>
        </is>
      </c>
      <c r="E7" s="20" t="inlineStr">
        <is>
          <t>Emilia Lechner</t>
        </is>
      </c>
      <c r="F7" s="20" t="inlineStr">
        <is>
          <t>Vorauszahlung Betriebskosten</t>
        </is>
      </c>
      <c r="G7" s="41" t="n">
        <v>4059</v>
      </c>
      <c r="H7" s="41" t="n">
        <v>4059</v>
      </c>
      <c r="I7" s="41">
        <f>G7-H7</f>
        <v/>
      </c>
      <c r="J7" s="26">
        <f>IF(G7=0,"",H7/G7)</f>
        <v/>
      </c>
      <c r="K7" s="46" t="n"/>
      <c r="L7" s="22">
        <f>IF(K7="","",Hinweise!$C$6-K7)</f>
        <v/>
      </c>
      <c r="M7" s="20" t="inlineStr">
        <is>
          <t>Ausgeglichen</t>
        </is>
      </c>
    </row>
    <row r="8">
      <c r="A8" s="27" t="inlineStr">
        <is>
          <t>LK-0002</t>
        </is>
      </c>
      <c r="B8" s="27" t="inlineStr">
        <is>
          <t>Musterportfolio Süd I GmbH</t>
        </is>
      </c>
      <c r="C8" s="27" t="inlineStr">
        <is>
          <t>Landkreis Fürstenfeldbruck</t>
        </is>
      </c>
      <c r="D8" s="27" t="inlineStr">
        <is>
          <t>Am Anger 90b, 82178 Puchheim</t>
        </is>
      </c>
      <c r="E8" s="27" t="inlineStr">
        <is>
          <t>Emilia Lechner</t>
        </is>
      </c>
      <c r="F8" s="27" t="inlineStr">
        <is>
          <t>Vorauszahlung Heizkosten</t>
        </is>
      </c>
      <c r="G8" s="42" t="n">
        <v>1134</v>
      </c>
      <c r="H8" s="42" t="n">
        <v>1134</v>
      </c>
      <c r="I8" s="42">
        <f>G8-H8</f>
        <v/>
      </c>
      <c r="J8" s="32">
        <f>IF(G8=0,"",H8/G8)</f>
        <v/>
      </c>
      <c r="K8" s="49" t="n"/>
      <c r="L8" s="28">
        <f>IF(K8="","",Hinweise!$C$6-K8)</f>
        <v/>
      </c>
      <c r="M8" s="27" t="inlineStr">
        <is>
          <t>Ausgeglichen</t>
        </is>
      </c>
    </row>
    <row r="9">
      <c r="A9" s="20" t="inlineStr">
        <is>
          <t>LK-0003</t>
        </is>
      </c>
      <c r="B9" s="20" t="inlineStr">
        <is>
          <t>Musterportfolio Süd I GmbH</t>
        </is>
      </c>
      <c r="C9" s="20" t="inlineStr">
        <is>
          <t>München</t>
        </is>
      </c>
      <c r="D9" s="20" t="inlineStr">
        <is>
          <t>Am Anger 82a, 81673 München</t>
        </is>
      </c>
      <c r="E9" s="20" t="inlineStr">
        <is>
          <t>Lukas Pichler</t>
        </is>
      </c>
      <c r="F9" s="20" t="inlineStr">
        <is>
          <t>Nettokaltmiete</t>
        </is>
      </c>
      <c r="G9" s="41" t="n">
        <v>15489.45</v>
      </c>
      <c r="H9" s="41" t="n">
        <v>14628.93</v>
      </c>
      <c r="I9" s="41">
        <f>G9-H9</f>
        <v/>
      </c>
      <c r="J9" s="26">
        <f>IF(G9=0,"",H9/G9)</f>
        <v/>
      </c>
      <c r="K9" s="46" t="n">
        <v>46237</v>
      </c>
      <c r="L9" s="22">
        <f>IF(K9="","",Hinweise!$C$6-K9)</f>
        <v/>
      </c>
      <c r="M9" s="20" t="inlineStr">
        <is>
          <t>Offen</t>
        </is>
      </c>
    </row>
    <row r="10">
      <c r="A10" s="27" t="inlineStr">
        <is>
          <t>LK-0003</t>
        </is>
      </c>
      <c r="B10" s="27" t="inlineStr">
        <is>
          <t>Musterportfolio Süd I GmbH</t>
        </is>
      </c>
      <c r="C10" s="27" t="inlineStr">
        <is>
          <t>München</t>
        </is>
      </c>
      <c r="D10" s="27" t="inlineStr">
        <is>
          <t>Am Anger 82a, 81673 München</t>
        </is>
      </c>
      <c r="E10" s="27" t="inlineStr">
        <is>
          <t>Lukas Pichler</t>
        </is>
      </c>
      <c r="F10" s="27" t="inlineStr">
        <is>
          <t>Vorauszahlung Betriebskosten</t>
        </is>
      </c>
      <c r="G10" s="42" t="n">
        <v>2304</v>
      </c>
      <c r="H10" s="42" t="n">
        <v>2048</v>
      </c>
      <c r="I10" s="42">
        <f>G10-H10</f>
        <v/>
      </c>
      <c r="J10" s="32">
        <f>IF(G10=0,"",H10/G10)</f>
        <v/>
      </c>
      <c r="K10" s="49" t="n">
        <v>46237</v>
      </c>
      <c r="L10" s="28">
        <f>IF(K10="","",Hinweise!$C$6-K10)</f>
        <v/>
      </c>
      <c r="M10" s="27" t="inlineStr">
        <is>
          <t>Offen</t>
        </is>
      </c>
    </row>
    <row r="11">
      <c r="A11" s="20" t="inlineStr">
        <is>
          <t>LK-0003</t>
        </is>
      </c>
      <c r="B11" s="20" t="inlineStr">
        <is>
          <t>Musterportfolio Süd I GmbH</t>
        </is>
      </c>
      <c r="C11" s="20" t="inlineStr">
        <is>
          <t>München</t>
        </is>
      </c>
      <c r="D11" s="20" t="inlineStr">
        <is>
          <t>Am Anger 82a, 81673 München</t>
        </is>
      </c>
      <c r="E11" s="20" t="inlineStr">
        <is>
          <t>Lukas Pichler</t>
        </is>
      </c>
      <c r="F11" s="20" t="inlineStr">
        <is>
          <t>Vorauszahlung Heizkosten</t>
        </is>
      </c>
      <c r="G11" s="41" t="n">
        <v>1089</v>
      </c>
      <c r="H11" s="41" t="n">
        <v>1040.6</v>
      </c>
      <c r="I11" s="41">
        <f>G11-H11</f>
        <v/>
      </c>
      <c r="J11" s="26">
        <f>IF(G11=0,"",H11/G11)</f>
        <v/>
      </c>
      <c r="K11" s="46" t="n">
        <v>46237</v>
      </c>
      <c r="L11" s="22">
        <f>IF(K11="","",Hinweise!$C$6-K11)</f>
        <v/>
      </c>
      <c r="M11" s="20" t="inlineStr">
        <is>
          <t>Offen</t>
        </is>
      </c>
    </row>
    <row r="12">
      <c r="A12" s="27" t="inlineStr">
        <is>
          <t>LK-0004</t>
        </is>
      </c>
      <c r="B12" s="27" t="inlineStr">
        <is>
          <t>Musterportfolio Süd I GmbH</t>
        </is>
      </c>
      <c r="C12" s="27" t="inlineStr">
        <is>
          <t>Landkreis Starnberg</t>
        </is>
      </c>
      <c r="D12" s="27" t="inlineStr">
        <is>
          <t>Fliederweg 11, 82319 Starnberg</t>
        </is>
      </c>
      <c r="E12" s="27" t="inlineStr">
        <is>
          <t>Johanna Berger</t>
        </is>
      </c>
      <c r="F12" s="27" t="inlineStr">
        <is>
          <t>Nettokaltmiete</t>
        </is>
      </c>
      <c r="G12" s="42" t="n">
        <v>17857.53</v>
      </c>
      <c r="H12" s="42" t="n">
        <v>17857.53</v>
      </c>
      <c r="I12" s="42">
        <f>G12-H12</f>
        <v/>
      </c>
      <c r="J12" s="32">
        <f>IF(G12=0,"",H12/G12)</f>
        <v/>
      </c>
      <c r="K12" s="49" t="n"/>
      <c r="L12" s="28">
        <f>IF(K12="","",Hinweise!$C$6-K12)</f>
        <v/>
      </c>
      <c r="M12" s="27" t="inlineStr">
        <is>
          <t>Ausgeglichen</t>
        </is>
      </c>
    </row>
    <row r="13">
      <c r="A13" s="20" t="inlineStr">
        <is>
          <t>LK-0004</t>
        </is>
      </c>
      <c r="B13" s="20" t="inlineStr">
        <is>
          <t>Musterportfolio Süd I GmbH</t>
        </is>
      </c>
      <c r="C13" s="20" t="inlineStr">
        <is>
          <t>Landkreis Starnberg</t>
        </is>
      </c>
      <c r="D13" s="20" t="inlineStr">
        <is>
          <t>Fliederweg 11, 82319 Starnberg</t>
        </is>
      </c>
      <c r="E13" s="20" t="inlineStr">
        <is>
          <t>Johanna Berger</t>
        </is>
      </c>
      <c r="F13" s="20" t="inlineStr">
        <is>
          <t>Vorauszahlung Betriebskosten</t>
        </is>
      </c>
      <c r="G13" s="41" t="n">
        <v>2529</v>
      </c>
      <c r="H13" s="41" t="n">
        <v>2529</v>
      </c>
      <c r="I13" s="41">
        <f>G13-H13</f>
        <v/>
      </c>
      <c r="J13" s="26">
        <f>IF(G13=0,"",H13/G13)</f>
        <v/>
      </c>
      <c r="K13" s="46" t="n"/>
      <c r="L13" s="22">
        <f>IF(K13="","",Hinweise!$C$6-K13)</f>
        <v/>
      </c>
      <c r="M13" s="20" t="inlineStr">
        <is>
          <t>Ausgeglichen</t>
        </is>
      </c>
    </row>
    <row r="14">
      <c r="A14" s="27" t="inlineStr">
        <is>
          <t>LK-0004</t>
        </is>
      </c>
      <c r="B14" s="27" t="inlineStr">
        <is>
          <t>Musterportfolio Süd I GmbH</t>
        </is>
      </c>
      <c r="C14" s="27" t="inlineStr">
        <is>
          <t>Landkreis Starnberg</t>
        </is>
      </c>
      <c r="D14" s="27" t="inlineStr">
        <is>
          <t>Fliederweg 11, 82319 Starnberg</t>
        </is>
      </c>
      <c r="E14" s="27" t="inlineStr">
        <is>
          <t>Johanna Berger</t>
        </is>
      </c>
      <c r="F14" s="27" t="inlineStr">
        <is>
          <t>Vorauszahlung Heizkosten</t>
        </is>
      </c>
      <c r="G14" s="42" t="n">
        <v>1017</v>
      </c>
      <c r="H14" s="42" t="n">
        <v>1017</v>
      </c>
      <c r="I14" s="42">
        <f>G14-H14</f>
        <v/>
      </c>
      <c r="J14" s="32">
        <f>IF(G14=0,"",H14/G14)</f>
        <v/>
      </c>
      <c r="K14" s="49" t="n"/>
      <c r="L14" s="28">
        <f>IF(K14="","",Hinweise!$C$6-K14)</f>
        <v/>
      </c>
      <c r="M14" s="27" t="inlineStr">
        <is>
          <t>Ausgeglichen</t>
        </is>
      </c>
    </row>
    <row r="15">
      <c r="A15" s="20" t="inlineStr">
        <is>
          <t>LK-0005</t>
        </is>
      </c>
      <c r="B15" s="20" t="inlineStr">
        <is>
          <t>Musterportfolio Süd I GmbH</t>
        </is>
      </c>
      <c r="C15" s="20" t="inlineStr">
        <is>
          <t>Landkreis Fürstenfeldbruck</t>
        </is>
      </c>
      <c r="D15" s="20" t="inlineStr">
        <is>
          <t>Brunnenweg 140b, 82256 Fürstenfeldbruck</t>
        </is>
      </c>
      <c r="E15" s="20" t="inlineStr">
        <is>
          <t>Laura Berger</t>
        </is>
      </c>
      <c r="F15" s="20" t="inlineStr">
        <is>
          <t>Nettokaltmiete</t>
        </is>
      </c>
      <c r="G15" s="41" t="n">
        <v>12676.59</v>
      </c>
      <c r="H15" s="41" t="n">
        <v>12676.59</v>
      </c>
      <c r="I15" s="41">
        <f>G15-H15</f>
        <v/>
      </c>
      <c r="J15" s="26">
        <f>IF(G15=0,"",H15/G15)</f>
        <v/>
      </c>
      <c r="K15" s="46" t="n"/>
      <c r="L15" s="22">
        <f>IF(K15="","",Hinweise!$C$6-K15)</f>
        <v/>
      </c>
      <c r="M15" s="20" t="inlineStr">
        <is>
          <t>Ausgeglichen</t>
        </is>
      </c>
    </row>
    <row r="16">
      <c r="A16" s="27" t="inlineStr">
        <is>
          <t>LK-0005</t>
        </is>
      </c>
      <c r="B16" s="27" t="inlineStr">
        <is>
          <t>Musterportfolio Süd I GmbH</t>
        </is>
      </c>
      <c r="C16" s="27" t="inlineStr">
        <is>
          <t>Landkreis Fürstenfeldbruck</t>
        </is>
      </c>
      <c r="D16" s="27" t="inlineStr">
        <is>
          <t>Brunnenweg 140b, 82256 Fürstenfeldbruck</t>
        </is>
      </c>
      <c r="E16" s="27" t="inlineStr">
        <is>
          <t>Laura Berger</t>
        </is>
      </c>
      <c r="F16" s="27" t="inlineStr">
        <is>
          <t>Vorauszahlung Betriebskosten</t>
        </is>
      </c>
      <c r="G16" s="42" t="n">
        <v>2763</v>
      </c>
      <c r="H16" s="42" t="n">
        <v>2763</v>
      </c>
      <c r="I16" s="42">
        <f>G16-H16</f>
        <v/>
      </c>
      <c r="J16" s="32">
        <f>IF(G16=0,"",H16/G16)</f>
        <v/>
      </c>
      <c r="K16" s="49" t="n"/>
      <c r="L16" s="28">
        <f>IF(K16="","",Hinweise!$C$6-K16)</f>
        <v/>
      </c>
      <c r="M16" s="27" t="inlineStr">
        <is>
          <t>Ausgeglichen</t>
        </is>
      </c>
    </row>
    <row r="17">
      <c r="A17" s="20" t="inlineStr">
        <is>
          <t>LK-0005</t>
        </is>
      </c>
      <c r="B17" s="20" t="inlineStr">
        <is>
          <t>Musterportfolio Süd I GmbH</t>
        </is>
      </c>
      <c r="C17" s="20" t="inlineStr">
        <is>
          <t>Landkreis Fürstenfeldbruck</t>
        </is>
      </c>
      <c r="D17" s="20" t="inlineStr">
        <is>
          <t>Brunnenweg 140b, 82256 Fürstenfeldbruck</t>
        </is>
      </c>
      <c r="E17" s="20" t="inlineStr">
        <is>
          <t>Laura Berger</t>
        </is>
      </c>
      <c r="F17" s="20" t="inlineStr">
        <is>
          <t>Vorauszahlung Heizkosten</t>
        </is>
      </c>
      <c r="G17" s="41" t="n">
        <v>810</v>
      </c>
      <c r="H17" s="41" t="n">
        <v>810</v>
      </c>
      <c r="I17" s="41">
        <f>G17-H17</f>
        <v/>
      </c>
      <c r="J17" s="26">
        <f>IF(G17=0,"",H17/G17)</f>
        <v/>
      </c>
      <c r="K17" s="46" t="n"/>
      <c r="L17" s="22">
        <f>IF(K17="","",Hinweise!$C$6-K17)</f>
        <v/>
      </c>
      <c r="M17" s="20" t="inlineStr">
        <is>
          <t>Ausgeglichen</t>
        </is>
      </c>
    </row>
    <row r="18">
      <c r="A18" s="27" t="inlineStr">
        <is>
          <t>LK-0006</t>
        </is>
      </c>
      <c r="B18" s="27" t="inlineStr">
        <is>
          <t>Musterportfolio Süd I GmbH</t>
        </is>
      </c>
      <c r="C18" s="27" t="inlineStr">
        <is>
          <t>München</t>
        </is>
      </c>
      <c r="D18" s="27" t="inlineStr">
        <is>
          <t>Kastanienweg 86, 80335 München</t>
        </is>
      </c>
      <c r="E18" s="27" t="inlineStr">
        <is>
          <t>Leon Graf</t>
        </is>
      </c>
      <c r="F18" s="27" t="inlineStr">
        <is>
          <t>Nettokaltmiete</t>
        </is>
      </c>
      <c r="G18" s="42" t="n">
        <v>15549.57</v>
      </c>
      <c r="H18" s="42" t="n">
        <v>15549.57</v>
      </c>
      <c r="I18" s="42">
        <f>G18-H18</f>
        <v/>
      </c>
      <c r="J18" s="32">
        <f>IF(G18=0,"",H18/G18)</f>
        <v/>
      </c>
      <c r="K18" s="49" t="n"/>
      <c r="L18" s="28">
        <f>IF(K18="","",Hinweise!$C$6-K18)</f>
        <v/>
      </c>
      <c r="M18" s="27" t="inlineStr">
        <is>
          <t>Ausgeglichen</t>
        </is>
      </c>
    </row>
    <row r="19">
      <c r="A19" s="20" t="inlineStr">
        <is>
          <t>LK-0006</t>
        </is>
      </c>
      <c r="B19" s="20" t="inlineStr">
        <is>
          <t>Musterportfolio Süd I GmbH</t>
        </is>
      </c>
      <c r="C19" s="20" t="inlineStr">
        <is>
          <t>München</t>
        </is>
      </c>
      <c r="D19" s="20" t="inlineStr">
        <is>
          <t>Kastanienweg 86, 80335 München</t>
        </is>
      </c>
      <c r="E19" s="20" t="inlineStr">
        <is>
          <t>Leon Graf</t>
        </is>
      </c>
      <c r="F19" s="20" t="inlineStr">
        <is>
          <t>Vorauszahlung Betriebskosten</t>
        </is>
      </c>
      <c r="G19" s="41" t="n">
        <v>2880</v>
      </c>
      <c r="H19" s="41" t="n">
        <v>2880</v>
      </c>
      <c r="I19" s="41">
        <f>G19-H19</f>
        <v/>
      </c>
      <c r="J19" s="26">
        <f>IF(G19=0,"",H19/G19)</f>
        <v/>
      </c>
      <c r="K19" s="46" t="n"/>
      <c r="L19" s="22">
        <f>IF(K19="","",Hinweise!$C$6-K19)</f>
        <v/>
      </c>
      <c r="M19" s="20" t="inlineStr">
        <is>
          <t>Ausgeglichen</t>
        </is>
      </c>
    </row>
    <row r="20">
      <c r="A20" s="27" t="inlineStr">
        <is>
          <t>LK-0006</t>
        </is>
      </c>
      <c r="B20" s="27" t="inlineStr">
        <is>
          <t>Musterportfolio Süd I GmbH</t>
        </is>
      </c>
      <c r="C20" s="27" t="inlineStr">
        <is>
          <t>München</t>
        </is>
      </c>
      <c r="D20" s="27" t="inlineStr">
        <is>
          <t>Kastanienweg 86, 80335 München</t>
        </is>
      </c>
      <c r="E20" s="27" t="inlineStr">
        <is>
          <t>Leon Graf</t>
        </is>
      </c>
      <c r="F20" s="27" t="inlineStr">
        <is>
          <t>Vorauszahlung Heizkosten</t>
        </is>
      </c>
      <c r="G20" s="42" t="n">
        <v>1062</v>
      </c>
      <c r="H20" s="42" t="n">
        <v>1062</v>
      </c>
      <c r="I20" s="42">
        <f>G20-H20</f>
        <v/>
      </c>
      <c r="J20" s="32">
        <f>IF(G20=0,"",H20/G20)</f>
        <v/>
      </c>
      <c r="K20" s="49" t="n"/>
      <c r="L20" s="28">
        <f>IF(K20="","",Hinweise!$C$6-K20)</f>
        <v/>
      </c>
      <c r="M20" s="27" t="inlineStr">
        <is>
          <t>Ausgeglichen</t>
        </is>
      </c>
    </row>
    <row r="21">
      <c r="A21" s="20" t="inlineStr">
        <is>
          <t>LK-0007</t>
        </is>
      </c>
      <c r="B21" s="20" t="inlineStr">
        <is>
          <t>Musterportfolio Süd I GmbH</t>
        </is>
      </c>
      <c r="C21" s="20" t="inlineStr">
        <is>
          <t>München</t>
        </is>
      </c>
      <c r="D21" s="20" t="inlineStr">
        <is>
          <t>Am Kirchplatz 136b, 81673 München</t>
        </is>
      </c>
      <c r="E21" s="20" t="inlineStr">
        <is>
          <t>Clara Fuchs</t>
        </is>
      </c>
      <c r="F21" s="20" t="inlineStr">
        <is>
          <t>Nettokaltmiete</t>
        </is>
      </c>
      <c r="G21" s="41" t="n">
        <v>30748.95</v>
      </c>
      <c r="H21" s="41" t="n">
        <v>30748.95</v>
      </c>
      <c r="I21" s="41">
        <f>G21-H21</f>
        <v/>
      </c>
      <c r="J21" s="26">
        <f>IF(G21=0,"",H21/G21)</f>
        <v/>
      </c>
      <c r="K21" s="46" t="n"/>
      <c r="L21" s="22">
        <f>IF(K21="","",Hinweise!$C$6-K21)</f>
        <v/>
      </c>
      <c r="M21" s="20" t="inlineStr">
        <is>
          <t>Ausgeglichen</t>
        </is>
      </c>
    </row>
    <row r="22">
      <c r="A22" s="27" t="inlineStr">
        <is>
          <t>LK-0007</t>
        </is>
      </c>
      <c r="B22" s="27" t="inlineStr">
        <is>
          <t>Musterportfolio Süd I GmbH</t>
        </is>
      </c>
      <c r="C22" s="27" t="inlineStr">
        <is>
          <t>München</t>
        </is>
      </c>
      <c r="D22" s="27" t="inlineStr">
        <is>
          <t>Am Kirchplatz 136b, 81673 München</t>
        </is>
      </c>
      <c r="E22" s="27" t="inlineStr">
        <is>
          <t>Clara Fuchs</t>
        </is>
      </c>
      <c r="F22" s="27" t="inlineStr">
        <is>
          <t>Vorauszahlung Betriebskosten</t>
        </is>
      </c>
      <c r="G22" s="42" t="n">
        <v>4662</v>
      </c>
      <c r="H22" s="42" t="n">
        <v>4662</v>
      </c>
      <c r="I22" s="42">
        <f>G22-H22</f>
        <v/>
      </c>
      <c r="J22" s="32">
        <f>IF(G22=0,"",H22/G22)</f>
        <v/>
      </c>
      <c r="K22" s="49" t="n"/>
      <c r="L22" s="28">
        <f>IF(K22="","",Hinweise!$C$6-K22)</f>
        <v/>
      </c>
      <c r="M22" s="27" t="inlineStr">
        <is>
          <t>Ausgeglichen</t>
        </is>
      </c>
    </row>
    <row r="23">
      <c r="A23" s="20" t="inlineStr">
        <is>
          <t>LK-0007</t>
        </is>
      </c>
      <c r="B23" s="20" t="inlineStr">
        <is>
          <t>Musterportfolio Süd I GmbH</t>
        </is>
      </c>
      <c r="C23" s="20" t="inlineStr">
        <is>
          <t>München</t>
        </is>
      </c>
      <c r="D23" s="20" t="inlineStr">
        <is>
          <t>Am Kirchplatz 136b, 81673 München</t>
        </is>
      </c>
      <c r="E23" s="20" t="inlineStr">
        <is>
          <t>Clara Fuchs</t>
        </is>
      </c>
      <c r="F23" s="20" t="inlineStr">
        <is>
          <t>Vorauszahlung Heizkosten</t>
        </is>
      </c>
      <c r="G23" s="41" t="n">
        <v>2178</v>
      </c>
      <c r="H23" s="41" t="n">
        <v>2178</v>
      </c>
      <c r="I23" s="41">
        <f>G23-H23</f>
        <v/>
      </c>
      <c r="J23" s="26">
        <f>IF(G23=0,"",H23/G23)</f>
        <v/>
      </c>
      <c r="K23" s="46" t="n"/>
      <c r="L23" s="22">
        <f>IF(K23="","",Hinweise!$C$6-K23)</f>
        <v/>
      </c>
      <c r="M23" s="20" t="inlineStr">
        <is>
          <t>Ausgeglichen</t>
        </is>
      </c>
    </row>
    <row r="24">
      <c r="A24" s="27" t="inlineStr">
        <is>
          <t>LK-0008</t>
        </is>
      </c>
      <c r="B24" s="27" t="inlineStr">
        <is>
          <t>Musterportfolio Süd I GmbH</t>
        </is>
      </c>
      <c r="C24" s="27" t="inlineStr">
        <is>
          <t>München</t>
        </is>
      </c>
      <c r="D24" s="27" t="inlineStr">
        <is>
          <t>Ahornweg 130, 81541 München</t>
        </is>
      </c>
      <c r="E24" s="27" t="inlineStr">
        <is>
          <t>Johanna Gruber</t>
        </is>
      </c>
      <c r="F24" s="27" t="inlineStr">
        <is>
          <t>Nettokaltmiete</t>
        </is>
      </c>
      <c r="G24" s="42" t="n">
        <v>18170.19</v>
      </c>
      <c r="H24" s="42" t="n">
        <v>18170.19</v>
      </c>
      <c r="I24" s="42">
        <f>G24-H24</f>
        <v/>
      </c>
      <c r="J24" s="32">
        <f>IF(G24=0,"",H24/G24)</f>
        <v/>
      </c>
      <c r="K24" s="49" t="n"/>
      <c r="L24" s="28">
        <f>IF(K24="","",Hinweise!$C$6-K24)</f>
        <v/>
      </c>
      <c r="M24" s="27" t="inlineStr">
        <is>
          <t>Ausgeglichen</t>
        </is>
      </c>
    </row>
    <row r="25">
      <c r="A25" s="20" t="inlineStr">
        <is>
          <t>LK-0008</t>
        </is>
      </c>
      <c r="B25" s="20" t="inlineStr">
        <is>
          <t>Musterportfolio Süd I GmbH</t>
        </is>
      </c>
      <c r="C25" s="20" t="inlineStr">
        <is>
          <t>München</t>
        </is>
      </c>
      <c r="D25" s="20" t="inlineStr">
        <is>
          <t>Ahornweg 130, 81541 München</t>
        </is>
      </c>
      <c r="E25" s="20" t="inlineStr">
        <is>
          <t>Johanna Gruber</t>
        </is>
      </c>
      <c r="F25" s="20" t="inlineStr">
        <is>
          <t>Vorauszahlung Betriebskosten</t>
        </is>
      </c>
      <c r="G25" s="41" t="n">
        <v>2511</v>
      </c>
      <c r="H25" s="41" t="n">
        <v>2511</v>
      </c>
      <c r="I25" s="41">
        <f>G25-H25</f>
        <v/>
      </c>
      <c r="J25" s="26">
        <f>IF(G25=0,"",H25/G25)</f>
        <v/>
      </c>
      <c r="K25" s="46" t="n"/>
      <c r="L25" s="22">
        <f>IF(K25="","",Hinweise!$C$6-K25)</f>
        <v/>
      </c>
      <c r="M25" s="20" t="inlineStr">
        <is>
          <t>Ausgeglichen</t>
        </is>
      </c>
    </row>
    <row r="26">
      <c r="A26" s="27" t="inlineStr">
        <is>
          <t>LK-0008</t>
        </is>
      </c>
      <c r="B26" s="27" t="inlineStr">
        <is>
          <t>Musterportfolio Süd I GmbH</t>
        </is>
      </c>
      <c r="C26" s="27" t="inlineStr">
        <is>
          <t>München</t>
        </is>
      </c>
      <c r="D26" s="27" t="inlineStr">
        <is>
          <t>Ahornweg 130, 81541 München</t>
        </is>
      </c>
      <c r="E26" s="27" t="inlineStr">
        <is>
          <t>Johanna Gruber</t>
        </is>
      </c>
      <c r="F26" s="27" t="inlineStr">
        <is>
          <t>Vorauszahlung Heizkosten</t>
        </is>
      </c>
      <c r="G26" s="42" t="n">
        <v>1044</v>
      </c>
      <c r="H26" s="42" t="n">
        <v>1044</v>
      </c>
      <c r="I26" s="42">
        <f>G26-H26</f>
        <v/>
      </c>
      <c r="J26" s="32">
        <f>IF(G26=0,"",H26/G26)</f>
        <v/>
      </c>
      <c r="K26" s="49" t="n"/>
      <c r="L26" s="28">
        <f>IF(K26="","",Hinweise!$C$6-K26)</f>
        <v/>
      </c>
      <c r="M26" s="27" t="inlineStr">
        <is>
          <t>Ausgeglichen</t>
        </is>
      </c>
    </row>
    <row r="27">
      <c r="A27" s="20" t="inlineStr">
        <is>
          <t>LK-0009</t>
        </is>
      </c>
      <c r="B27" s="20" t="inlineStr">
        <is>
          <t>Musterportfolio Süd I GmbH</t>
        </is>
      </c>
      <c r="C27" s="20" t="inlineStr">
        <is>
          <t>München</t>
        </is>
      </c>
      <c r="D27" s="20" t="inlineStr">
        <is>
          <t>Am Mühlbach 129, 80797 München</t>
        </is>
      </c>
      <c r="E27" s="20" t="inlineStr">
        <is>
          <t>Elias Reiter</t>
        </is>
      </c>
      <c r="F27" s="20" t="inlineStr">
        <is>
          <t>Nettokaltmiete</t>
        </is>
      </c>
      <c r="G27" s="41" t="n">
        <v>15179.94</v>
      </c>
      <c r="H27" s="41" t="n">
        <v>15179.94</v>
      </c>
      <c r="I27" s="41">
        <f>G27-H27</f>
        <v/>
      </c>
      <c r="J27" s="26">
        <f>IF(G27=0,"",H27/G27)</f>
        <v/>
      </c>
      <c r="K27" s="46" t="n"/>
      <c r="L27" s="22">
        <f>IF(K27="","",Hinweise!$C$6-K27)</f>
        <v/>
      </c>
      <c r="M27" s="20" t="inlineStr">
        <is>
          <t>Ausgeglichen</t>
        </is>
      </c>
    </row>
    <row r="28">
      <c r="A28" s="27" t="inlineStr">
        <is>
          <t>LK-0009</t>
        </is>
      </c>
      <c r="B28" s="27" t="inlineStr">
        <is>
          <t>Musterportfolio Süd I GmbH</t>
        </is>
      </c>
      <c r="C28" s="27" t="inlineStr">
        <is>
          <t>München</t>
        </is>
      </c>
      <c r="D28" s="27" t="inlineStr">
        <is>
          <t>Am Mühlbach 129, 80797 München</t>
        </is>
      </c>
      <c r="E28" s="27" t="inlineStr">
        <is>
          <t>Elias Reiter</t>
        </is>
      </c>
      <c r="F28" s="27" t="inlineStr">
        <is>
          <t>Vorauszahlung Betriebskosten</t>
        </is>
      </c>
      <c r="G28" s="42" t="n">
        <v>2664</v>
      </c>
      <c r="H28" s="42" t="n">
        <v>2664</v>
      </c>
      <c r="I28" s="42">
        <f>G28-H28</f>
        <v/>
      </c>
      <c r="J28" s="32">
        <f>IF(G28=0,"",H28/G28)</f>
        <v/>
      </c>
      <c r="K28" s="49" t="n"/>
      <c r="L28" s="28">
        <f>IF(K28="","",Hinweise!$C$6-K28)</f>
        <v/>
      </c>
      <c r="M28" s="27" t="inlineStr">
        <is>
          <t>Ausgeglichen</t>
        </is>
      </c>
    </row>
    <row r="29">
      <c r="A29" s="20" t="inlineStr">
        <is>
          <t>LK-0009</t>
        </is>
      </c>
      <c r="B29" s="20" t="inlineStr">
        <is>
          <t>Musterportfolio Süd I GmbH</t>
        </is>
      </c>
      <c r="C29" s="20" t="inlineStr">
        <is>
          <t>München</t>
        </is>
      </c>
      <c r="D29" s="20" t="inlineStr">
        <is>
          <t>Am Mühlbach 129, 80797 München</t>
        </is>
      </c>
      <c r="E29" s="20" t="inlineStr">
        <is>
          <t>Elias Reiter</t>
        </is>
      </c>
      <c r="F29" s="20" t="inlineStr">
        <is>
          <t>Vorauszahlung Heizkosten</t>
        </is>
      </c>
      <c r="G29" s="41" t="n">
        <v>882</v>
      </c>
      <c r="H29" s="41" t="n">
        <v>882</v>
      </c>
      <c r="I29" s="41">
        <f>G29-H29</f>
        <v/>
      </c>
      <c r="J29" s="26">
        <f>IF(G29=0,"",H29/G29)</f>
        <v/>
      </c>
      <c r="K29" s="46" t="n"/>
      <c r="L29" s="22">
        <f>IF(K29="","",Hinweise!$C$6-K29)</f>
        <v/>
      </c>
      <c r="M29" s="20" t="inlineStr">
        <is>
          <t>Ausgeglichen</t>
        </is>
      </c>
    </row>
    <row r="30">
      <c r="A30" s="27" t="inlineStr">
        <is>
          <t>LK-0010</t>
        </is>
      </c>
      <c r="B30" s="27" t="inlineStr">
        <is>
          <t>Musterportfolio Süd I GmbH</t>
        </is>
      </c>
      <c r="C30" s="27" t="inlineStr">
        <is>
          <t>Landkreis Fürstenfeldbruck</t>
        </is>
      </c>
      <c r="D30" s="27" t="inlineStr">
        <is>
          <t>Hochfeldstraße 110, 82110 Germering</t>
        </is>
      </c>
      <c r="E30" s="27" t="inlineStr">
        <is>
          <t>Hannah Lang</t>
        </is>
      </c>
      <c r="F30" s="27" t="inlineStr">
        <is>
          <t>Nettokaltmiete</t>
        </is>
      </c>
      <c r="G30" s="42" t="n">
        <v>7870.23</v>
      </c>
      <c r="H30" s="42" t="n">
        <v>7870.23</v>
      </c>
      <c r="I30" s="42">
        <f>G30-H30</f>
        <v/>
      </c>
      <c r="J30" s="32">
        <f>IF(G30=0,"",H30/G30)</f>
        <v/>
      </c>
      <c r="K30" s="49" t="n"/>
      <c r="L30" s="28">
        <f>IF(K30="","",Hinweise!$C$6-K30)</f>
        <v/>
      </c>
      <c r="M30" s="27" t="inlineStr">
        <is>
          <t>Ausgeglichen</t>
        </is>
      </c>
    </row>
    <row r="31">
      <c r="A31" s="20" t="inlineStr">
        <is>
          <t>LK-0010</t>
        </is>
      </c>
      <c r="B31" s="20" t="inlineStr">
        <is>
          <t>Musterportfolio Süd I GmbH</t>
        </is>
      </c>
      <c r="C31" s="20" t="inlineStr">
        <is>
          <t>Landkreis Fürstenfeldbruck</t>
        </is>
      </c>
      <c r="D31" s="20" t="inlineStr">
        <is>
          <t>Hochfeldstraße 110, 82110 Germering</t>
        </is>
      </c>
      <c r="E31" s="20" t="inlineStr">
        <is>
          <t>Hannah Lang</t>
        </is>
      </c>
      <c r="F31" s="20" t="inlineStr">
        <is>
          <t>Vorauszahlung Betriebskosten</t>
        </is>
      </c>
      <c r="G31" s="41" t="n">
        <v>1575</v>
      </c>
      <c r="H31" s="41" t="n">
        <v>1575</v>
      </c>
      <c r="I31" s="41">
        <f>G31-H31</f>
        <v/>
      </c>
      <c r="J31" s="26">
        <f>IF(G31=0,"",H31/G31)</f>
        <v/>
      </c>
      <c r="K31" s="46" t="n"/>
      <c r="L31" s="22">
        <f>IF(K31="","",Hinweise!$C$6-K31)</f>
        <v/>
      </c>
      <c r="M31" s="20" t="inlineStr">
        <is>
          <t>Ausgeglichen</t>
        </is>
      </c>
    </row>
    <row r="32">
      <c r="A32" s="27" t="inlineStr">
        <is>
          <t>LK-0010</t>
        </is>
      </c>
      <c r="B32" s="27" t="inlineStr">
        <is>
          <t>Musterportfolio Süd I GmbH</t>
        </is>
      </c>
      <c r="C32" s="27" t="inlineStr">
        <is>
          <t>Landkreis Fürstenfeldbruck</t>
        </is>
      </c>
      <c r="D32" s="27" t="inlineStr">
        <is>
          <t>Hochfeldstraße 110, 82110 Germering</t>
        </is>
      </c>
      <c r="E32" s="27" t="inlineStr">
        <is>
          <t>Hannah Lang</t>
        </is>
      </c>
      <c r="F32" s="27" t="inlineStr">
        <is>
          <t>Vorauszahlung Heizkosten</t>
        </is>
      </c>
      <c r="G32" s="42" t="n">
        <v>567</v>
      </c>
      <c r="H32" s="42" t="n">
        <v>567</v>
      </c>
      <c r="I32" s="42">
        <f>G32-H32</f>
        <v/>
      </c>
      <c r="J32" s="32">
        <f>IF(G32=0,"",H32/G32)</f>
        <v/>
      </c>
      <c r="K32" s="49" t="n"/>
      <c r="L32" s="28">
        <f>IF(K32="","",Hinweise!$C$6-K32)</f>
        <v/>
      </c>
      <c r="M32" s="27" t="inlineStr">
        <is>
          <t>Ausgeglichen</t>
        </is>
      </c>
    </row>
    <row r="33">
      <c r="A33" s="20" t="inlineStr">
        <is>
          <t>LK-0011</t>
        </is>
      </c>
      <c r="B33" s="20" t="inlineStr">
        <is>
          <t>Musterportfolio Süd I GmbH</t>
        </is>
      </c>
      <c r="C33" s="20" t="inlineStr">
        <is>
          <t>Landkreis Fürstenfeldbruck</t>
        </is>
      </c>
      <c r="D33" s="20" t="inlineStr">
        <is>
          <t>Holzstraße 107, 82110 Germering</t>
        </is>
      </c>
      <c r="E33" s="20" t="inlineStr">
        <is>
          <t>Theresa Maier</t>
        </is>
      </c>
      <c r="F33" s="20" t="inlineStr">
        <is>
          <t>Nettokaltmiete</t>
        </is>
      </c>
      <c r="G33" s="41" t="n">
        <v>19668.33</v>
      </c>
      <c r="H33" s="41" t="n">
        <v>19668.33</v>
      </c>
      <c r="I33" s="41">
        <f>G33-H33</f>
        <v/>
      </c>
      <c r="J33" s="26">
        <f>IF(G33=0,"",H33/G33)</f>
        <v/>
      </c>
      <c r="K33" s="46" t="n"/>
      <c r="L33" s="22">
        <f>IF(K33="","",Hinweise!$C$6-K33)</f>
        <v/>
      </c>
      <c r="M33" s="20" t="inlineStr">
        <is>
          <t>Ausgeglichen</t>
        </is>
      </c>
    </row>
    <row r="34">
      <c r="A34" s="27" t="inlineStr">
        <is>
          <t>LK-0011</t>
        </is>
      </c>
      <c r="B34" s="27" t="inlineStr">
        <is>
          <t>Musterportfolio Süd I GmbH</t>
        </is>
      </c>
      <c r="C34" s="27" t="inlineStr">
        <is>
          <t>Landkreis Fürstenfeldbruck</t>
        </is>
      </c>
      <c r="D34" s="27" t="inlineStr">
        <is>
          <t>Holzstraße 107, 82110 Germering</t>
        </is>
      </c>
      <c r="E34" s="27" t="inlineStr">
        <is>
          <t>Theresa Maier</t>
        </is>
      </c>
      <c r="F34" s="27" t="inlineStr">
        <is>
          <t>Vorauszahlung Betriebskosten</t>
        </is>
      </c>
      <c r="G34" s="42" t="n">
        <v>3879</v>
      </c>
      <c r="H34" s="42" t="n">
        <v>3879</v>
      </c>
      <c r="I34" s="42">
        <f>G34-H34</f>
        <v/>
      </c>
      <c r="J34" s="32">
        <f>IF(G34=0,"",H34/G34)</f>
        <v/>
      </c>
      <c r="K34" s="49" t="n"/>
      <c r="L34" s="28">
        <f>IF(K34="","",Hinweise!$C$6-K34)</f>
        <v/>
      </c>
      <c r="M34" s="27" t="inlineStr">
        <is>
          <t>Ausgeglichen</t>
        </is>
      </c>
    </row>
    <row r="35">
      <c r="A35" s="20" t="inlineStr">
        <is>
          <t>LK-0011</t>
        </is>
      </c>
      <c r="B35" s="20" t="inlineStr">
        <is>
          <t>Musterportfolio Süd I GmbH</t>
        </is>
      </c>
      <c r="C35" s="20" t="inlineStr">
        <is>
          <t>Landkreis Fürstenfeldbruck</t>
        </is>
      </c>
      <c r="D35" s="20" t="inlineStr">
        <is>
          <t>Holzstraße 107, 82110 Germering</t>
        </is>
      </c>
      <c r="E35" s="20" t="inlineStr">
        <is>
          <t>Theresa Maier</t>
        </is>
      </c>
      <c r="F35" s="20" t="inlineStr">
        <is>
          <t>Vorauszahlung Heizkosten</t>
        </is>
      </c>
      <c r="G35" s="41" t="n">
        <v>1863</v>
      </c>
      <c r="H35" s="41" t="n">
        <v>1863</v>
      </c>
      <c r="I35" s="41">
        <f>G35-H35</f>
        <v/>
      </c>
      <c r="J35" s="26">
        <f>IF(G35=0,"",H35/G35)</f>
        <v/>
      </c>
      <c r="K35" s="46" t="n"/>
      <c r="L35" s="22">
        <f>IF(K35="","",Hinweise!$C$6-K35)</f>
        <v/>
      </c>
      <c r="M35" s="20" t="inlineStr">
        <is>
          <t>Ausgeglichen</t>
        </is>
      </c>
    </row>
    <row r="36">
      <c r="A36" s="27" t="inlineStr">
        <is>
          <t>LK-0012</t>
        </is>
      </c>
      <c r="B36" s="27" t="inlineStr">
        <is>
          <t>Musterportfolio Süd I GmbH</t>
        </is>
      </c>
      <c r="C36" s="27" t="inlineStr">
        <is>
          <t>München</t>
        </is>
      </c>
      <c r="D36" s="27" t="inlineStr">
        <is>
          <t>Talstraße 122, 81673 München</t>
        </is>
      </c>
      <c r="E36" s="27" t="inlineStr">
        <is>
          <t>Simon Ebner</t>
        </is>
      </c>
      <c r="F36" s="27" t="inlineStr">
        <is>
          <t>Nettokaltmiete</t>
        </is>
      </c>
      <c r="G36" s="42" t="n">
        <v>18791.37</v>
      </c>
      <c r="H36" s="42" t="n">
        <v>18791.37</v>
      </c>
      <c r="I36" s="42">
        <f>G36-H36</f>
        <v/>
      </c>
      <c r="J36" s="32">
        <f>IF(G36=0,"",H36/G36)</f>
        <v/>
      </c>
      <c r="K36" s="49" t="n"/>
      <c r="L36" s="28">
        <f>IF(K36="","",Hinweise!$C$6-K36)</f>
        <v/>
      </c>
      <c r="M36" s="27" t="inlineStr">
        <is>
          <t>Ausgeglichen</t>
        </is>
      </c>
    </row>
    <row r="37">
      <c r="A37" s="20" t="inlineStr">
        <is>
          <t>LK-0012</t>
        </is>
      </c>
      <c r="B37" s="20" t="inlineStr">
        <is>
          <t>Musterportfolio Süd I GmbH</t>
        </is>
      </c>
      <c r="C37" s="20" t="inlineStr">
        <is>
          <t>München</t>
        </is>
      </c>
      <c r="D37" s="20" t="inlineStr">
        <is>
          <t>Talstraße 122, 81673 München</t>
        </is>
      </c>
      <c r="E37" s="20" t="inlineStr">
        <is>
          <t>Simon Ebner</t>
        </is>
      </c>
      <c r="F37" s="20" t="inlineStr">
        <is>
          <t>Vorauszahlung Betriebskosten</t>
        </is>
      </c>
      <c r="G37" s="41" t="n">
        <v>3636</v>
      </c>
      <c r="H37" s="41" t="n">
        <v>3636</v>
      </c>
      <c r="I37" s="41">
        <f>G37-H37</f>
        <v/>
      </c>
      <c r="J37" s="26">
        <f>IF(G37=0,"",H37/G37)</f>
        <v/>
      </c>
      <c r="K37" s="46" t="n"/>
      <c r="L37" s="22">
        <f>IF(K37="","",Hinweise!$C$6-K37)</f>
        <v/>
      </c>
      <c r="M37" s="20" t="inlineStr">
        <is>
          <t>Ausgeglichen</t>
        </is>
      </c>
    </row>
    <row r="38">
      <c r="A38" s="27" t="inlineStr">
        <is>
          <t>LK-0012</t>
        </is>
      </c>
      <c r="B38" s="27" t="inlineStr">
        <is>
          <t>Musterportfolio Süd I GmbH</t>
        </is>
      </c>
      <c r="C38" s="27" t="inlineStr">
        <is>
          <t>München</t>
        </is>
      </c>
      <c r="D38" s="27" t="inlineStr">
        <is>
          <t>Talstraße 122, 81673 München</t>
        </is>
      </c>
      <c r="E38" s="27" t="inlineStr">
        <is>
          <t>Simon Ebner</t>
        </is>
      </c>
      <c r="F38" s="27" t="inlineStr">
        <is>
          <t>Vorauszahlung Heizkosten</t>
        </is>
      </c>
      <c r="G38" s="42" t="n">
        <v>1746</v>
      </c>
      <c r="H38" s="42" t="n">
        <v>1746</v>
      </c>
      <c r="I38" s="42">
        <f>G38-H38</f>
        <v/>
      </c>
      <c r="J38" s="32">
        <f>IF(G38=0,"",H38/G38)</f>
        <v/>
      </c>
      <c r="K38" s="49" t="n"/>
      <c r="L38" s="28">
        <f>IF(K38="","",Hinweise!$C$6-K38)</f>
        <v/>
      </c>
      <c r="M38" s="27" t="inlineStr">
        <is>
          <t>Ausgeglichen</t>
        </is>
      </c>
    </row>
    <row r="39">
      <c r="A39" s="20" t="inlineStr">
        <is>
          <t>LK-0013</t>
        </is>
      </c>
      <c r="B39" s="20" t="inlineStr">
        <is>
          <t>Musterportfolio Süd II GmbH</t>
        </is>
      </c>
      <c r="C39" s="20" t="inlineStr">
        <is>
          <t>Landsberg am Lech</t>
        </is>
      </c>
      <c r="D39" s="20" t="inlineStr">
        <is>
          <t>Schlossbergstraße 84b, 86899 Landsberg am Lech</t>
        </is>
      </c>
      <c r="E39" s="20" t="inlineStr">
        <is>
          <t>Marie Wimmer</t>
        </is>
      </c>
      <c r="F39" s="20" t="inlineStr">
        <is>
          <t>Nettokaltmiete</t>
        </is>
      </c>
      <c r="G39" s="41" t="n">
        <v>5391.09</v>
      </c>
      <c r="H39" s="41" t="n">
        <v>5391.09</v>
      </c>
      <c r="I39" s="41">
        <f>G39-H39</f>
        <v/>
      </c>
      <c r="J39" s="26">
        <f>IF(G39=0,"",H39/G39)</f>
        <v/>
      </c>
      <c r="K39" s="46" t="n"/>
      <c r="L39" s="22">
        <f>IF(K39="","",Hinweise!$C$6-K39)</f>
        <v/>
      </c>
      <c r="M39" s="20" t="inlineStr">
        <is>
          <t>Ausgeglichen</t>
        </is>
      </c>
    </row>
    <row r="40">
      <c r="A40" s="27" t="inlineStr">
        <is>
          <t>LK-0013</t>
        </is>
      </c>
      <c r="B40" s="27" t="inlineStr">
        <is>
          <t>Musterportfolio Süd II GmbH</t>
        </is>
      </c>
      <c r="C40" s="27" t="inlineStr">
        <is>
          <t>Landsberg am Lech</t>
        </is>
      </c>
      <c r="D40" s="27" t="inlineStr">
        <is>
          <t>Schlossbergstraße 84b, 86899 Landsberg am Lech</t>
        </is>
      </c>
      <c r="E40" s="27" t="inlineStr">
        <is>
          <t>Marie Wimmer</t>
        </is>
      </c>
      <c r="F40" s="27" t="inlineStr">
        <is>
          <t>Vorauszahlung Betriebskosten</t>
        </is>
      </c>
      <c r="G40" s="42" t="n">
        <v>1350</v>
      </c>
      <c r="H40" s="42" t="n">
        <v>1350</v>
      </c>
      <c r="I40" s="42">
        <f>G40-H40</f>
        <v/>
      </c>
      <c r="J40" s="32">
        <f>IF(G40=0,"",H40/G40)</f>
        <v/>
      </c>
      <c r="K40" s="49" t="n"/>
      <c r="L40" s="28">
        <f>IF(K40="","",Hinweise!$C$6-K40)</f>
        <v/>
      </c>
      <c r="M40" s="27" t="inlineStr">
        <is>
          <t>Ausgeglichen</t>
        </is>
      </c>
    </row>
    <row r="41">
      <c r="A41" s="20" t="inlineStr">
        <is>
          <t>LK-0013</t>
        </is>
      </c>
      <c r="B41" s="20" t="inlineStr">
        <is>
          <t>Musterportfolio Süd II GmbH</t>
        </is>
      </c>
      <c r="C41" s="20" t="inlineStr">
        <is>
          <t>Landsberg am Lech</t>
        </is>
      </c>
      <c r="D41" s="20" t="inlineStr">
        <is>
          <t>Schlossbergstraße 84b, 86899 Landsberg am Lech</t>
        </is>
      </c>
      <c r="E41" s="20" t="inlineStr">
        <is>
          <t>Marie Wimmer</t>
        </is>
      </c>
      <c r="F41" s="20" t="inlineStr">
        <is>
          <t>Vorauszahlung Heizkosten</t>
        </is>
      </c>
      <c r="G41" s="41" t="n">
        <v>549</v>
      </c>
      <c r="H41" s="41" t="n">
        <v>549</v>
      </c>
      <c r="I41" s="41">
        <f>G41-H41</f>
        <v/>
      </c>
      <c r="J41" s="26">
        <f>IF(G41=0,"",H41/G41)</f>
        <v/>
      </c>
      <c r="K41" s="46" t="n"/>
      <c r="L41" s="22">
        <f>IF(K41="","",Hinweise!$C$6-K41)</f>
        <v/>
      </c>
      <c r="M41" s="20" t="inlineStr">
        <is>
          <t>Ausgeglichen</t>
        </is>
      </c>
    </row>
    <row r="42">
      <c r="A42" s="27" t="inlineStr">
        <is>
          <t>LK-0014</t>
        </is>
      </c>
      <c r="B42" s="27" t="inlineStr">
        <is>
          <t>Musterportfolio Süd II GmbH</t>
        </is>
      </c>
      <c r="C42" s="27" t="inlineStr">
        <is>
          <t>München</t>
        </is>
      </c>
      <c r="D42" s="27" t="inlineStr">
        <is>
          <t>Sonnenstraße 115a, 80469 München</t>
        </is>
      </c>
      <c r="E42" s="27" t="inlineStr">
        <is>
          <t>Katharina Wagner</t>
        </is>
      </c>
      <c r="F42" s="27" t="inlineStr">
        <is>
          <t>Nettokaltmiete</t>
        </is>
      </c>
      <c r="G42" s="42" t="n">
        <v>14750.1</v>
      </c>
      <c r="H42" s="42" t="n">
        <v>14750.1</v>
      </c>
      <c r="I42" s="42">
        <f>G42-H42</f>
        <v/>
      </c>
      <c r="J42" s="32">
        <f>IF(G42=0,"",H42/G42)</f>
        <v/>
      </c>
      <c r="K42" s="49" t="n"/>
      <c r="L42" s="28">
        <f>IF(K42="","",Hinweise!$C$6-K42)</f>
        <v/>
      </c>
      <c r="M42" s="27" t="inlineStr">
        <is>
          <t>Ausgeglichen</t>
        </is>
      </c>
    </row>
    <row r="43">
      <c r="A43" s="20" t="inlineStr">
        <is>
          <t>LK-0014</t>
        </is>
      </c>
      <c r="B43" s="20" t="inlineStr">
        <is>
          <t>Musterportfolio Süd II GmbH</t>
        </is>
      </c>
      <c r="C43" s="20" t="inlineStr">
        <is>
          <t>München</t>
        </is>
      </c>
      <c r="D43" s="20" t="inlineStr">
        <is>
          <t>Sonnenstraße 115a, 80469 München</t>
        </is>
      </c>
      <c r="E43" s="20" t="inlineStr">
        <is>
          <t>Katharina Wagner</t>
        </is>
      </c>
      <c r="F43" s="20" t="inlineStr">
        <is>
          <t>Vorauszahlung Betriebskosten</t>
        </is>
      </c>
      <c r="G43" s="41" t="n">
        <v>2358</v>
      </c>
      <c r="H43" s="41" t="n">
        <v>2358</v>
      </c>
      <c r="I43" s="41">
        <f>G43-H43</f>
        <v/>
      </c>
      <c r="J43" s="26">
        <f>IF(G43=0,"",H43/G43)</f>
        <v/>
      </c>
      <c r="K43" s="46" t="n"/>
      <c r="L43" s="22">
        <f>IF(K43="","",Hinweise!$C$6-K43)</f>
        <v/>
      </c>
      <c r="M43" s="20" t="inlineStr">
        <is>
          <t>Ausgeglichen</t>
        </is>
      </c>
    </row>
    <row r="44">
      <c r="A44" s="27" t="inlineStr">
        <is>
          <t>LK-0014</t>
        </is>
      </c>
      <c r="B44" s="27" t="inlineStr">
        <is>
          <t>Musterportfolio Süd II GmbH</t>
        </is>
      </c>
      <c r="C44" s="27" t="inlineStr">
        <is>
          <t>München</t>
        </is>
      </c>
      <c r="D44" s="27" t="inlineStr">
        <is>
          <t>Sonnenstraße 115a, 80469 München</t>
        </is>
      </c>
      <c r="E44" s="27" t="inlineStr">
        <is>
          <t>Katharina Wagner</t>
        </is>
      </c>
      <c r="F44" s="27" t="inlineStr">
        <is>
          <t>Vorauszahlung Heizkosten</t>
        </is>
      </c>
      <c r="G44" s="42" t="n">
        <v>675</v>
      </c>
      <c r="H44" s="42" t="n">
        <v>675</v>
      </c>
      <c r="I44" s="42">
        <f>G44-H44</f>
        <v/>
      </c>
      <c r="J44" s="32">
        <f>IF(G44=0,"",H44/G44)</f>
        <v/>
      </c>
      <c r="K44" s="49" t="n"/>
      <c r="L44" s="28">
        <f>IF(K44="","",Hinweise!$C$6-K44)</f>
        <v/>
      </c>
      <c r="M44" s="27" t="inlineStr">
        <is>
          <t>Ausgeglichen</t>
        </is>
      </c>
    </row>
    <row r="45">
      <c r="A45" s="20" t="inlineStr">
        <is>
          <t>LK-0015</t>
        </is>
      </c>
      <c r="B45" s="20" t="inlineStr">
        <is>
          <t>Musterportfolio Süd II GmbH</t>
        </is>
      </c>
      <c r="C45" s="20" t="inlineStr">
        <is>
          <t>Landkreis Fürstenfeldbruck</t>
        </is>
      </c>
      <c r="D45" s="20" t="inlineStr">
        <is>
          <t>Hochfeldstraße 20, 82256 Fürstenfeldbruck</t>
        </is>
      </c>
      <c r="E45" s="20" t="inlineStr">
        <is>
          <t>Benedikt Maier</t>
        </is>
      </c>
      <c r="F45" s="20" t="inlineStr">
        <is>
          <t>Nettokaltmiete</t>
        </is>
      </c>
      <c r="G45" s="41" t="n">
        <v>13358.25</v>
      </c>
      <c r="H45" s="41" t="n">
        <v>13358.25</v>
      </c>
      <c r="I45" s="41">
        <f>G45-H45</f>
        <v/>
      </c>
      <c r="J45" s="26">
        <f>IF(G45=0,"",H45/G45)</f>
        <v/>
      </c>
      <c r="K45" s="46" t="n"/>
      <c r="L45" s="22">
        <f>IF(K45="","",Hinweise!$C$6-K45)</f>
        <v/>
      </c>
      <c r="M45" s="20" t="inlineStr">
        <is>
          <t>Ausgeglichen</t>
        </is>
      </c>
    </row>
    <row r="46">
      <c r="A46" s="27" t="inlineStr">
        <is>
          <t>LK-0015</t>
        </is>
      </c>
      <c r="B46" s="27" t="inlineStr">
        <is>
          <t>Musterportfolio Süd II GmbH</t>
        </is>
      </c>
      <c r="C46" s="27" t="inlineStr">
        <is>
          <t>Landkreis Fürstenfeldbruck</t>
        </is>
      </c>
      <c r="D46" s="27" t="inlineStr">
        <is>
          <t>Hochfeldstraße 20, 82256 Fürstenfeldbruck</t>
        </is>
      </c>
      <c r="E46" s="27" t="inlineStr">
        <is>
          <t>Benedikt Maier</t>
        </is>
      </c>
      <c r="F46" s="27" t="inlineStr">
        <is>
          <t>Vorauszahlung Betriebskosten</t>
        </is>
      </c>
      <c r="G46" s="42" t="n">
        <v>2880</v>
      </c>
      <c r="H46" s="42" t="n">
        <v>2880</v>
      </c>
      <c r="I46" s="42">
        <f>G46-H46</f>
        <v/>
      </c>
      <c r="J46" s="32">
        <f>IF(G46=0,"",H46/G46)</f>
        <v/>
      </c>
      <c r="K46" s="49" t="n"/>
      <c r="L46" s="28">
        <f>IF(K46="","",Hinweise!$C$6-K46)</f>
        <v/>
      </c>
      <c r="M46" s="27" t="inlineStr">
        <is>
          <t>Ausgeglichen</t>
        </is>
      </c>
    </row>
    <row r="47">
      <c r="A47" s="20" t="inlineStr">
        <is>
          <t>LK-0015</t>
        </is>
      </c>
      <c r="B47" s="20" t="inlineStr">
        <is>
          <t>Musterportfolio Süd II GmbH</t>
        </is>
      </c>
      <c r="C47" s="20" t="inlineStr">
        <is>
          <t>Landkreis Fürstenfeldbruck</t>
        </is>
      </c>
      <c r="D47" s="20" t="inlineStr">
        <is>
          <t>Hochfeldstraße 20, 82256 Fürstenfeldbruck</t>
        </is>
      </c>
      <c r="E47" s="20" t="inlineStr">
        <is>
          <t>Benedikt Maier</t>
        </is>
      </c>
      <c r="F47" s="20" t="inlineStr">
        <is>
          <t>Vorauszahlung Heizkosten</t>
        </is>
      </c>
      <c r="G47" s="41" t="n">
        <v>1251</v>
      </c>
      <c r="H47" s="41" t="n">
        <v>1251</v>
      </c>
      <c r="I47" s="41">
        <f>G47-H47</f>
        <v/>
      </c>
      <c r="J47" s="26">
        <f>IF(G47=0,"",H47/G47)</f>
        <v/>
      </c>
      <c r="K47" s="46" t="n"/>
      <c r="L47" s="22">
        <f>IF(K47="","",Hinweise!$C$6-K47)</f>
        <v/>
      </c>
      <c r="M47" s="20" t="inlineStr">
        <is>
          <t>Ausgeglichen</t>
        </is>
      </c>
    </row>
    <row r="48">
      <c r="A48" s="27" t="inlineStr">
        <is>
          <t>LK-0016</t>
        </is>
      </c>
      <c r="B48" s="27" t="inlineStr">
        <is>
          <t>Musterportfolio Süd I GmbH</t>
        </is>
      </c>
      <c r="C48" s="27" t="inlineStr">
        <is>
          <t>München</t>
        </is>
      </c>
      <c r="D48" s="27" t="inlineStr">
        <is>
          <t>Birkenallee 128, 80469 München</t>
        </is>
      </c>
      <c r="E48" s="27" t="inlineStr">
        <is>
          <t>Lea Schmid</t>
        </is>
      </c>
      <c r="F48" s="27" t="inlineStr">
        <is>
          <t>Nettokaltmiete</t>
        </is>
      </c>
      <c r="G48" s="42" t="n">
        <v>9562.23</v>
      </c>
      <c r="H48" s="42" t="n">
        <v>9562.23</v>
      </c>
      <c r="I48" s="42">
        <f>G48-H48</f>
        <v/>
      </c>
      <c r="J48" s="32">
        <f>IF(G48=0,"",H48/G48)</f>
        <v/>
      </c>
      <c r="K48" s="49" t="n"/>
      <c r="L48" s="28">
        <f>IF(K48="","",Hinweise!$C$6-K48)</f>
        <v/>
      </c>
      <c r="M48" s="27" t="inlineStr">
        <is>
          <t>Ausgeglichen</t>
        </is>
      </c>
    </row>
    <row r="49">
      <c r="A49" s="20" t="inlineStr">
        <is>
          <t>LK-0016</t>
        </is>
      </c>
      <c r="B49" s="20" t="inlineStr">
        <is>
          <t>Musterportfolio Süd I GmbH</t>
        </is>
      </c>
      <c r="C49" s="20" t="inlineStr">
        <is>
          <t>München</t>
        </is>
      </c>
      <c r="D49" s="20" t="inlineStr">
        <is>
          <t>Birkenallee 128, 80469 München</t>
        </is>
      </c>
      <c r="E49" s="20" t="inlineStr">
        <is>
          <t>Lea Schmid</t>
        </is>
      </c>
      <c r="F49" s="20" t="inlineStr">
        <is>
          <t>Vorauszahlung Betriebskosten</t>
        </is>
      </c>
      <c r="G49" s="41" t="n">
        <v>1593</v>
      </c>
      <c r="H49" s="41" t="n">
        <v>1593</v>
      </c>
      <c r="I49" s="41">
        <f>G49-H49</f>
        <v/>
      </c>
      <c r="J49" s="26">
        <f>IF(G49=0,"",H49/G49)</f>
        <v/>
      </c>
      <c r="K49" s="46" t="n"/>
      <c r="L49" s="22">
        <f>IF(K49="","",Hinweise!$C$6-K49)</f>
        <v/>
      </c>
      <c r="M49" s="20" t="inlineStr">
        <is>
          <t>Ausgeglichen</t>
        </is>
      </c>
    </row>
    <row r="50">
      <c r="A50" s="27" t="inlineStr">
        <is>
          <t>LK-0016</t>
        </is>
      </c>
      <c r="B50" s="27" t="inlineStr">
        <is>
          <t>Musterportfolio Süd I GmbH</t>
        </is>
      </c>
      <c r="C50" s="27" t="inlineStr">
        <is>
          <t>München</t>
        </is>
      </c>
      <c r="D50" s="27" t="inlineStr">
        <is>
          <t>Birkenallee 128, 80469 München</t>
        </is>
      </c>
      <c r="E50" s="27" t="inlineStr">
        <is>
          <t>Lea Schmid</t>
        </is>
      </c>
      <c r="F50" s="27" t="inlineStr">
        <is>
          <t>Vorauszahlung Heizkosten</t>
        </is>
      </c>
      <c r="G50" s="42" t="n">
        <v>513</v>
      </c>
      <c r="H50" s="42" t="n">
        <v>513</v>
      </c>
      <c r="I50" s="42">
        <f>G50-H50</f>
        <v/>
      </c>
      <c r="J50" s="32">
        <f>IF(G50=0,"",H50/G50)</f>
        <v/>
      </c>
      <c r="K50" s="49" t="n"/>
      <c r="L50" s="28">
        <f>IF(K50="","",Hinweise!$C$6-K50)</f>
        <v/>
      </c>
      <c r="M50" s="27" t="inlineStr">
        <is>
          <t>Ausgeglichen</t>
        </is>
      </c>
    </row>
    <row r="51">
      <c r="A51" s="20" t="inlineStr">
        <is>
          <t>LK-0018</t>
        </is>
      </c>
      <c r="B51" s="20" t="inlineStr">
        <is>
          <t>Musterportfolio Süd I GmbH</t>
        </is>
      </c>
      <c r="C51" s="20" t="inlineStr">
        <is>
          <t>Landkreis Fürstenfeldbruck</t>
        </is>
      </c>
      <c r="D51" s="20" t="inlineStr">
        <is>
          <t>Am Kirchplatz 115, 82178 Puchheim</t>
        </is>
      </c>
      <c r="E51" s="20" t="inlineStr">
        <is>
          <t>Elias Bauer</t>
        </is>
      </c>
      <c r="F51" s="20" t="inlineStr">
        <is>
          <t>Nettokaltmiete</t>
        </is>
      </c>
      <c r="G51" s="41" t="n">
        <v>6156</v>
      </c>
      <c r="H51" s="41" t="n">
        <v>6156</v>
      </c>
      <c r="I51" s="41">
        <f>G51-H51</f>
        <v/>
      </c>
      <c r="J51" s="26">
        <f>IF(G51=0,"",H51/G51)</f>
        <v/>
      </c>
      <c r="K51" s="46" t="n"/>
      <c r="L51" s="22">
        <f>IF(K51="","",Hinweise!$C$6-K51)</f>
        <v/>
      </c>
      <c r="M51" s="20" t="inlineStr">
        <is>
          <t>Ausgeglichen</t>
        </is>
      </c>
    </row>
    <row r="52">
      <c r="A52" s="27" t="inlineStr">
        <is>
          <t>LK-0018</t>
        </is>
      </c>
      <c r="B52" s="27" t="inlineStr">
        <is>
          <t>Musterportfolio Süd I GmbH</t>
        </is>
      </c>
      <c r="C52" s="27" t="inlineStr">
        <is>
          <t>Landkreis Fürstenfeldbruck</t>
        </is>
      </c>
      <c r="D52" s="27" t="inlineStr">
        <is>
          <t>Am Kirchplatz 115, 82178 Puchheim</t>
        </is>
      </c>
      <c r="E52" s="27" t="inlineStr">
        <is>
          <t>Elias Bauer</t>
        </is>
      </c>
      <c r="F52" s="27" t="inlineStr">
        <is>
          <t>Vorauszahlung Betriebskosten</t>
        </is>
      </c>
      <c r="G52" s="42" t="n">
        <v>1296</v>
      </c>
      <c r="H52" s="42" t="n">
        <v>1296</v>
      </c>
      <c r="I52" s="42">
        <f>G52-H52</f>
        <v/>
      </c>
      <c r="J52" s="32">
        <f>IF(G52=0,"",H52/G52)</f>
        <v/>
      </c>
      <c r="K52" s="49" t="n"/>
      <c r="L52" s="28">
        <f>IF(K52="","",Hinweise!$C$6-K52)</f>
        <v/>
      </c>
      <c r="M52" s="27" t="inlineStr">
        <is>
          <t>Ausgeglichen</t>
        </is>
      </c>
    </row>
    <row r="53">
      <c r="A53" s="20" t="inlineStr">
        <is>
          <t>LK-0018</t>
        </is>
      </c>
      <c r="B53" s="20" t="inlineStr">
        <is>
          <t>Musterportfolio Süd I GmbH</t>
        </is>
      </c>
      <c r="C53" s="20" t="inlineStr">
        <is>
          <t>Landkreis Fürstenfeldbruck</t>
        </is>
      </c>
      <c r="D53" s="20" t="inlineStr">
        <is>
          <t>Am Kirchplatz 115, 82178 Puchheim</t>
        </is>
      </c>
      <c r="E53" s="20" t="inlineStr">
        <is>
          <t>Elias Bauer</t>
        </is>
      </c>
      <c r="F53" s="20" t="inlineStr">
        <is>
          <t>Vorauszahlung Heizkosten</t>
        </is>
      </c>
      <c r="G53" s="41" t="n">
        <v>495</v>
      </c>
      <c r="H53" s="41" t="n">
        <v>495</v>
      </c>
      <c r="I53" s="41">
        <f>G53-H53</f>
        <v/>
      </c>
      <c r="J53" s="26">
        <f>IF(G53=0,"",H53/G53)</f>
        <v/>
      </c>
      <c r="K53" s="46" t="n"/>
      <c r="L53" s="22">
        <f>IF(K53="","",Hinweise!$C$6-K53)</f>
        <v/>
      </c>
      <c r="M53" s="20" t="inlineStr">
        <is>
          <t>Ausgeglichen</t>
        </is>
      </c>
    </row>
    <row r="54">
      <c r="A54" s="27" t="inlineStr">
        <is>
          <t>LK-0019</t>
        </is>
      </c>
      <c r="B54" s="27" t="inlineStr">
        <is>
          <t>Musterportfolio Süd I GmbH</t>
        </is>
      </c>
      <c r="C54" s="27" t="inlineStr">
        <is>
          <t>Landkreis Fürstenfeldbruck</t>
        </is>
      </c>
      <c r="D54" s="27" t="inlineStr">
        <is>
          <t>Fliederweg 114, 82256 Fürstenfeldbruck</t>
        </is>
      </c>
      <c r="E54" s="27" t="inlineStr">
        <is>
          <t>Simon Obermeier</t>
        </is>
      </c>
      <c r="F54" s="27" t="inlineStr">
        <is>
          <t>Nettokaltmiete</t>
        </is>
      </c>
      <c r="G54" s="42" t="n">
        <v>20137.23</v>
      </c>
      <c r="H54" s="42" t="n">
        <v>20137.23</v>
      </c>
      <c r="I54" s="42">
        <f>G54-H54</f>
        <v/>
      </c>
      <c r="J54" s="32">
        <f>IF(G54=0,"",H54/G54)</f>
        <v/>
      </c>
      <c r="K54" s="49" t="n"/>
      <c r="L54" s="28">
        <f>IF(K54="","",Hinweise!$C$6-K54)</f>
        <v/>
      </c>
      <c r="M54" s="27" t="inlineStr">
        <is>
          <t>Ausgeglichen</t>
        </is>
      </c>
    </row>
    <row r="55">
      <c r="A55" s="20" t="inlineStr">
        <is>
          <t>LK-0019</t>
        </is>
      </c>
      <c r="B55" s="20" t="inlineStr">
        <is>
          <t>Musterportfolio Süd I GmbH</t>
        </is>
      </c>
      <c r="C55" s="20" t="inlineStr">
        <is>
          <t>Landkreis Fürstenfeldbruck</t>
        </is>
      </c>
      <c r="D55" s="20" t="inlineStr">
        <is>
          <t>Fliederweg 114, 82256 Fürstenfeldbruck</t>
        </is>
      </c>
      <c r="E55" s="20" t="inlineStr">
        <is>
          <t>Simon Obermeier</t>
        </is>
      </c>
      <c r="F55" s="20" t="inlineStr">
        <is>
          <t>Vorauszahlung Betriebskosten</t>
        </is>
      </c>
      <c r="G55" s="41" t="n">
        <v>4491</v>
      </c>
      <c r="H55" s="41" t="n">
        <v>4491</v>
      </c>
      <c r="I55" s="41">
        <f>G55-H55</f>
        <v/>
      </c>
      <c r="J55" s="26">
        <f>IF(G55=0,"",H55/G55)</f>
        <v/>
      </c>
      <c r="K55" s="46" t="n"/>
      <c r="L55" s="22">
        <f>IF(K55="","",Hinweise!$C$6-K55)</f>
        <v/>
      </c>
      <c r="M55" s="20" t="inlineStr">
        <is>
          <t>Ausgeglichen</t>
        </is>
      </c>
    </row>
    <row r="56">
      <c r="A56" s="27" t="inlineStr">
        <is>
          <t>LK-0019</t>
        </is>
      </c>
      <c r="B56" s="27" t="inlineStr">
        <is>
          <t>Musterportfolio Süd I GmbH</t>
        </is>
      </c>
      <c r="C56" s="27" t="inlineStr">
        <is>
          <t>Landkreis Fürstenfeldbruck</t>
        </is>
      </c>
      <c r="D56" s="27" t="inlineStr">
        <is>
          <t>Fliederweg 114, 82256 Fürstenfeldbruck</t>
        </is>
      </c>
      <c r="E56" s="27" t="inlineStr">
        <is>
          <t>Simon Obermeier</t>
        </is>
      </c>
      <c r="F56" s="27" t="inlineStr">
        <is>
          <t>Vorauszahlung Heizkosten</t>
        </is>
      </c>
      <c r="G56" s="42" t="n">
        <v>1746</v>
      </c>
      <c r="H56" s="42" t="n">
        <v>1746</v>
      </c>
      <c r="I56" s="42">
        <f>G56-H56</f>
        <v/>
      </c>
      <c r="J56" s="32">
        <f>IF(G56=0,"",H56/G56)</f>
        <v/>
      </c>
      <c r="K56" s="49" t="n"/>
      <c r="L56" s="28">
        <f>IF(K56="","",Hinweise!$C$6-K56)</f>
        <v/>
      </c>
      <c r="M56" s="27" t="inlineStr">
        <is>
          <t>Ausgeglichen</t>
        </is>
      </c>
    </row>
    <row r="57">
      <c r="A57" s="20" t="inlineStr">
        <is>
          <t>LK-0020</t>
        </is>
      </c>
      <c r="B57" s="20" t="inlineStr">
        <is>
          <t>Musterportfolio Süd II GmbH</t>
        </is>
      </c>
      <c r="C57" s="20" t="inlineStr">
        <is>
          <t>Landkreis Fürstenfeldbruck</t>
        </is>
      </c>
      <c r="D57" s="20" t="inlineStr">
        <is>
          <t>Brunnenweg 34b, 82110 Germering</t>
        </is>
      </c>
      <c r="E57" s="20" t="inlineStr">
        <is>
          <t>Lea Brandl</t>
        </is>
      </c>
      <c r="F57" s="20" t="inlineStr">
        <is>
          <t>Nettokaltmiete</t>
        </is>
      </c>
      <c r="G57" s="41" t="n">
        <v>7282.62</v>
      </c>
      <c r="H57" s="41" t="n">
        <v>6958.95</v>
      </c>
      <c r="I57" s="41">
        <f>G57-H57</f>
        <v/>
      </c>
      <c r="J57" s="26">
        <f>IF(G57=0,"",H57/G57)</f>
        <v/>
      </c>
      <c r="K57" s="46" t="n">
        <v>46176</v>
      </c>
      <c r="L57" s="22">
        <f>IF(K57="","",Hinweise!$C$6-K57)</f>
        <v/>
      </c>
      <c r="M57" s="20" t="inlineStr">
        <is>
          <t>Offen</t>
        </is>
      </c>
    </row>
    <row r="58">
      <c r="A58" s="27" t="inlineStr">
        <is>
          <t>LK-0020</t>
        </is>
      </c>
      <c r="B58" s="27" t="inlineStr">
        <is>
          <t>Musterportfolio Süd II GmbH</t>
        </is>
      </c>
      <c r="C58" s="27" t="inlineStr">
        <is>
          <t>Landkreis Fürstenfeldbruck</t>
        </is>
      </c>
      <c r="D58" s="27" t="inlineStr">
        <is>
          <t>Brunnenweg 34b, 82110 Germering</t>
        </is>
      </c>
      <c r="E58" s="27" t="inlineStr">
        <is>
          <t>Lea Brandl</t>
        </is>
      </c>
      <c r="F58" s="27" t="inlineStr">
        <is>
          <t>Vorauszahlung Betriebskosten</t>
        </is>
      </c>
      <c r="G58" s="42" t="n">
        <v>1278</v>
      </c>
      <c r="H58" s="42" t="n">
        <v>1008.2</v>
      </c>
      <c r="I58" s="42">
        <f>G58-H58</f>
        <v/>
      </c>
      <c r="J58" s="32">
        <f>IF(G58=0,"",H58/G58)</f>
        <v/>
      </c>
      <c r="K58" s="49" t="n">
        <v>46176</v>
      </c>
      <c r="L58" s="28">
        <f>IF(K58="","",Hinweise!$C$6-K58)</f>
        <v/>
      </c>
      <c r="M58" s="27" t="inlineStr">
        <is>
          <t>Offen</t>
        </is>
      </c>
    </row>
    <row r="59">
      <c r="A59" s="20" t="inlineStr">
        <is>
          <t>LK-0020</t>
        </is>
      </c>
      <c r="B59" s="20" t="inlineStr">
        <is>
          <t>Musterportfolio Süd II GmbH</t>
        </is>
      </c>
      <c r="C59" s="20" t="inlineStr">
        <is>
          <t>Landkreis Fürstenfeldbruck</t>
        </is>
      </c>
      <c r="D59" s="20" t="inlineStr">
        <is>
          <t>Brunnenweg 34b, 82110 Germering</t>
        </is>
      </c>
      <c r="E59" s="20" t="inlineStr">
        <is>
          <t>Lea Brandl</t>
        </is>
      </c>
      <c r="F59" s="20" t="inlineStr">
        <is>
          <t>Vorauszahlung Heizkosten</t>
        </is>
      </c>
      <c r="G59" s="41" t="n">
        <v>675</v>
      </c>
      <c r="H59" s="41" t="n">
        <v>465</v>
      </c>
      <c r="I59" s="41">
        <f>G59-H59</f>
        <v/>
      </c>
      <c r="J59" s="26">
        <f>IF(G59=0,"",H59/G59)</f>
        <v/>
      </c>
      <c r="K59" s="46" t="n">
        <v>46176</v>
      </c>
      <c r="L59" s="22">
        <f>IF(K59="","",Hinweise!$C$6-K59)</f>
        <v/>
      </c>
      <c r="M59" s="20" t="inlineStr">
        <is>
          <t>Offen</t>
        </is>
      </c>
    </row>
    <row r="60">
      <c r="A60" s="27" t="inlineStr">
        <is>
          <t>LK-0021</t>
        </is>
      </c>
      <c r="B60" s="27" t="inlineStr">
        <is>
          <t>Musterportfolio Süd II GmbH</t>
        </is>
      </c>
      <c r="C60" s="27" t="inlineStr">
        <is>
          <t>Landkreis Fürstenfeldbruck</t>
        </is>
      </c>
      <c r="D60" s="27" t="inlineStr">
        <is>
          <t>Sonnenstraße 21a, 82256 Fürstenfeldbruck</t>
        </is>
      </c>
      <c r="E60" s="27" t="inlineStr">
        <is>
          <t>Paul Reiter</t>
        </is>
      </c>
      <c r="F60" s="27" t="inlineStr">
        <is>
          <t>Nettokaltmiete</t>
        </is>
      </c>
      <c r="G60" s="42" t="n">
        <v>13966.92</v>
      </c>
      <c r="H60" s="42" t="n">
        <v>13966.92</v>
      </c>
      <c r="I60" s="42">
        <f>G60-H60</f>
        <v/>
      </c>
      <c r="J60" s="32">
        <f>IF(G60=0,"",H60/G60)</f>
        <v/>
      </c>
      <c r="K60" s="49" t="n"/>
      <c r="L60" s="28">
        <f>IF(K60="","",Hinweise!$C$6-K60)</f>
        <v/>
      </c>
      <c r="M60" s="27" t="inlineStr">
        <is>
          <t>Ausgeglichen</t>
        </is>
      </c>
    </row>
    <row r="61">
      <c r="A61" s="20" t="inlineStr">
        <is>
          <t>LK-0021</t>
        </is>
      </c>
      <c r="B61" s="20" t="inlineStr">
        <is>
          <t>Musterportfolio Süd II GmbH</t>
        </is>
      </c>
      <c r="C61" s="20" t="inlineStr">
        <is>
          <t>Landkreis Fürstenfeldbruck</t>
        </is>
      </c>
      <c r="D61" s="20" t="inlineStr">
        <is>
          <t>Sonnenstraße 21a, 82256 Fürstenfeldbruck</t>
        </is>
      </c>
      <c r="E61" s="20" t="inlineStr">
        <is>
          <t>Paul Reiter</t>
        </is>
      </c>
      <c r="F61" s="20" t="inlineStr">
        <is>
          <t>Vorauszahlung Betriebskosten</t>
        </is>
      </c>
      <c r="G61" s="41" t="n">
        <v>3024</v>
      </c>
      <c r="H61" s="41" t="n">
        <v>3024</v>
      </c>
      <c r="I61" s="41">
        <f>G61-H61</f>
        <v/>
      </c>
      <c r="J61" s="26">
        <f>IF(G61=0,"",H61/G61)</f>
        <v/>
      </c>
      <c r="K61" s="46" t="n"/>
      <c r="L61" s="22">
        <f>IF(K61="","",Hinweise!$C$6-K61)</f>
        <v/>
      </c>
      <c r="M61" s="20" t="inlineStr">
        <is>
          <t>Ausgeglichen</t>
        </is>
      </c>
    </row>
    <row r="62">
      <c r="A62" s="27" t="inlineStr">
        <is>
          <t>LK-0021</t>
        </is>
      </c>
      <c r="B62" s="27" t="inlineStr">
        <is>
          <t>Musterportfolio Süd II GmbH</t>
        </is>
      </c>
      <c r="C62" s="27" t="inlineStr">
        <is>
          <t>Landkreis Fürstenfeldbruck</t>
        </is>
      </c>
      <c r="D62" s="27" t="inlineStr">
        <is>
          <t>Sonnenstraße 21a, 82256 Fürstenfeldbruck</t>
        </is>
      </c>
      <c r="E62" s="27" t="inlineStr">
        <is>
          <t>Paul Reiter</t>
        </is>
      </c>
      <c r="F62" s="27" t="inlineStr">
        <is>
          <t>Vorauszahlung Heizkosten</t>
        </is>
      </c>
      <c r="G62" s="42" t="n">
        <v>1350</v>
      </c>
      <c r="H62" s="42" t="n">
        <v>1350</v>
      </c>
      <c r="I62" s="42">
        <f>G62-H62</f>
        <v/>
      </c>
      <c r="J62" s="32">
        <f>IF(G62=0,"",H62/G62)</f>
        <v/>
      </c>
      <c r="K62" s="49" t="n"/>
      <c r="L62" s="28">
        <f>IF(K62="","",Hinweise!$C$6-K62)</f>
        <v/>
      </c>
      <c r="M62" s="27" t="inlineStr">
        <is>
          <t>Ausgeglichen</t>
        </is>
      </c>
    </row>
    <row r="63">
      <c r="A63" s="20" t="inlineStr">
        <is>
          <t>LK-0022</t>
        </is>
      </c>
      <c r="B63" s="20" t="inlineStr">
        <is>
          <t>Musterportfolio Süd I GmbH</t>
        </is>
      </c>
      <c r="C63" s="20" t="inlineStr">
        <is>
          <t>München</t>
        </is>
      </c>
      <c r="D63" s="20" t="inlineStr">
        <is>
          <t>Sonnenstraße 16, 81541 München</t>
        </is>
      </c>
      <c r="E63" s="20" t="inlineStr">
        <is>
          <t>Tobias Seidl</t>
        </is>
      </c>
      <c r="F63" s="20" t="inlineStr">
        <is>
          <t>Nettokaltmiete</t>
        </is>
      </c>
      <c r="G63" s="41" t="n">
        <v>12699.72</v>
      </c>
      <c r="H63" s="41" t="n">
        <v>12699.72</v>
      </c>
      <c r="I63" s="41">
        <f>G63-H63</f>
        <v/>
      </c>
      <c r="J63" s="26">
        <f>IF(G63=0,"",H63/G63)</f>
        <v/>
      </c>
      <c r="K63" s="46" t="n"/>
      <c r="L63" s="22">
        <f>IF(K63="","",Hinweise!$C$6-K63)</f>
        <v/>
      </c>
      <c r="M63" s="20" t="inlineStr">
        <is>
          <t>Ausgeglichen</t>
        </is>
      </c>
    </row>
    <row r="64">
      <c r="A64" s="27" t="inlineStr">
        <is>
          <t>LK-0022</t>
        </is>
      </c>
      <c r="B64" s="27" t="inlineStr">
        <is>
          <t>Musterportfolio Süd I GmbH</t>
        </is>
      </c>
      <c r="C64" s="27" t="inlineStr">
        <is>
          <t>München</t>
        </is>
      </c>
      <c r="D64" s="27" t="inlineStr">
        <is>
          <t>Sonnenstraße 16, 81541 München</t>
        </is>
      </c>
      <c r="E64" s="27" t="inlineStr">
        <is>
          <t>Tobias Seidl</t>
        </is>
      </c>
      <c r="F64" s="27" t="inlineStr">
        <is>
          <t>Vorauszahlung Betriebskosten</t>
        </is>
      </c>
      <c r="G64" s="42" t="n">
        <v>2331</v>
      </c>
      <c r="H64" s="42" t="n">
        <v>2331</v>
      </c>
      <c r="I64" s="42">
        <f>G64-H64</f>
        <v/>
      </c>
      <c r="J64" s="32">
        <f>IF(G64=0,"",H64/G64)</f>
        <v/>
      </c>
      <c r="K64" s="49" t="n"/>
      <c r="L64" s="28">
        <f>IF(K64="","",Hinweise!$C$6-K64)</f>
        <v/>
      </c>
      <c r="M64" s="27" t="inlineStr">
        <is>
          <t>Ausgeglichen</t>
        </is>
      </c>
    </row>
    <row r="65">
      <c r="A65" s="20" t="inlineStr">
        <is>
          <t>LK-0022</t>
        </is>
      </c>
      <c r="B65" s="20" t="inlineStr">
        <is>
          <t>Musterportfolio Süd I GmbH</t>
        </is>
      </c>
      <c r="C65" s="20" t="inlineStr">
        <is>
          <t>München</t>
        </is>
      </c>
      <c r="D65" s="20" t="inlineStr">
        <is>
          <t>Sonnenstraße 16, 81541 München</t>
        </is>
      </c>
      <c r="E65" s="20" t="inlineStr">
        <is>
          <t>Tobias Seidl</t>
        </is>
      </c>
      <c r="F65" s="20" t="inlineStr">
        <is>
          <t>Vorauszahlung Heizkosten</t>
        </is>
      </c>
      <c r="G65" s="41" t="n">
        <v>765</v>
      </c>
      <c r="H65" s="41" t="n">
        <v>765</v>
      </c>
      <c r="I65" s="41">
        <f>G65-H65</f>
        <v/>
      </c>
      <c r="J65" s="26">
        <f>IF(G65=0,"",H65/G65)</f>
        <v/>
      </c>
      <c r="K65" s="46" t="n"/>
      <c r="L65" s="22">
        <f>IF(K65="","",Hinweise!$C$6-K65)</f>
        <v/>
      </c>
      <c r="M65" s="20" t="inlineStr">
        <is>
          <t>Ausgeglichen</t>
        </is>
      </c>
    </row>
    <row r="66">
      <c r="A66" s="27" t="inlineStr">
        <is>
          <t>LK-0023</t>
        </is>
      </c>
      <c r="B66" s="27" t="inlineStr">
        <is>
          <t>Musterportfolio Süd I GmbH</t>
        </is>
      </c>
      <c r="C66" s="27" t="inlineStr">
        <is>
          <t>München</t>
        </is>
      </c>
      <c r="D66" s="27" t="inlineStr">
        <is>
          <t>Am Mühlbach 46b, 80469 München</t>
        </is>
      </c>
      <c r="E66" s="27" t="inlineStr">
        <is>
          <t>Laura Obermeier</t>
        </is>
      </c>
      <c r="F66" s="27" t="inlineStr">
        <is>
          <t>Nettokaltmiete</t>
        </is>
      </c>
      <c r="G66" s="42" t="n">
        <v>9814.860000000001</v>
      </c>
      <c r="H66" s="42" t="n">
        <v>9814.860000000001</v>
      </c>
      <c r="I66" s="42">
        <f>G66-H66</f>
        <v/>
      </c>
      <c r="J66" s="32">
        <f>IF(G66=0,"",H66/G66)</f>
        <v/>
      </c>
      <c r="K66" s="49" t="n"/>
      <c r="L66" s="28">
        <f>IF(K66="","",Hinweise!$C$6-K66)</f>
        <v/>
      </c>
      <c r="M66" s="27" t="inlineStr">
        <is>
          <t>Ausgeglichen</t>
        </is>
      </c>
    </row>
    <row r="67">
      <c r="A67" s="20" t="inlineStr">
        <is>
          <t>LK-0023</t>
        </is>
      </c>
      <c r="B67" s="20" t="inlineStr">
        <is>
          <t>Musterportfolio Süd I GmbH</t>
        </is>
      </c>
      <c r="C67" s="20" t="inlineStr">
        <is>
          <t>München</t>
        </is>
      </c>
      <c r="D67" s="20" t="inlineStr">
        <is>
          <t>Am Mühlbach 46b, 80469 München</t>
        </is>
      </c>
      <c r="E67" s="20" t="inlineStr">
        <is>
          <t>Laura Obermeier</t>
        </is>
      </c>
      <c r="F67" s="20" t="inlineStr">
        <is>
          <t>Vorauszahlung Betriebskosten</t>
        </is>
      </c>
      <c r="G67" s="41" t="n">
        <v>1503</v>
      </c>
      <c r="H67" s="41" t="n">
        <v>1503</v>
      </c>
      <c r="I67" s="41">
        <f>G67-H67</f>
        <v/>
      </c>
      <c r="J67" s="26">
        <f>IF(G67=0,"",H67/G67)</f>
        <v/>
      </c>
      <c r="K67" s="46" t="n"/>
      <c r="L67" s="22">
        <f>IF(K67="","",Hinweise!$C$6-K67)</f>
        <v/>
      </c>
      <c r="M67" s="20" t="inlineStr">
        <is>
          <t>Ausgeglichen</t>
        </is>
      </c>
    </row>
    <row r="68">
      <c r="A68" s="27" t="inlineStr">
        <is>
          <t>LK-0023</t>
        </is>
      </c>
      <c r="B68" s="27" t="inlineStr">
        <is>
          <t>Musterportfolio Süd I GmbH</t>
        </is>
      </c>
      <c r="C68" s="27" t="inlineStr">
        <is>
          <t>München</t>
        </is>
      </c>
      <c r="D68" s="27" t="inlineStr">
        <is>
          <t>Am Mühlbach 46b, 80469 München</t>
        </is>
      </c>
      <c r="E68" s="27" t="inlineStr">
        <is>
          <t>Laura Obermeier</t>
        </is>
      </c>
      <c r="F68" s="27" t="inlineStr">
        <is>
          <t>Vorauszahlung Heizkosten</t>
        </is>
      </c>
      <c r="G68" s="42" t="n">
        <v>522</v>
      </c>
      <c r="H68" s="42" t="n">
        <v>522</v>
      </c>
      <c r="I68" s="42">
        <f>G68-H68</f>
        <v/>
      </c>
      <c r="J68" s="32">
        <f>IF(G68=0,"",H68/G68)</f>
        <v/>
      </c>
      <c r="K68" s="49" t="n"/>
      <c r="L68" s="28">
        <f>IF(K68="","",Hinweise!$C$6-K68)</f>
        <v/>
      </c>
      <c r="M68" s="27" t="inlineStr">
        <is>
          <t>Ausgeglichen</t>
        </is>
      </c>
    </row>
    <row r="69">
      <c r="A69" s="20" t="inlineStr">
        <is>
          <t>LK-0024</t>
        </is>
      </c>
      <c r="B69" s="20" t="inlineStr">
        <is>
          <t>Musterportfolio Süd I GmbH</t>
        </is>
      </c>
      <c r="C69" s="20" t="inlineStr">
        <is>
          <t>München</t>
        </is>
      </c>
      <c r="D69" s="20" t="inlineStr">
        <is>
          <t>Am Weiher 130b, 80469 München</t>
        </is>
      </c>
      <c r="E69" s="20" t="inlineStr">
        <is>
          <t>Katharina Brandl</t>
        </is>
      </c>
      <c r="F69" s="20" t="inlineStr">
        <is>
          <t>Nettokaltmiete</t>
        </is>
      </c>
      <c r="G69" s="41" t="n">
        <v>18278.37</v>
      </c>
      <c r="H69" s="41" t="n">
        <v>18278.37</v>
      </c>
      <c r="I69" s="41">
        <f>G69-H69</f>
        <v/>
      </c>
      <c r="J69" s="26">
        <f>IF(G69=0,"",H69/G69)</f>
        <v/>
      </c>
      <c r="K69" s="46" t="n"/>
      <c r="L69" s="22">
        <f>IF(K69="","",Hinweise!$C$6-K69)</f>
        <v/>
      </c>
      <c r="M69" s="20" t="inlineStr">
        <is>
          <t>Ausgeglichen</t>
        </is>
      </c>
    </row>
    <row r="70">
      <c r="A70" s="27" t="inlineStr">
        <is>
          <t>LK-0024</t>
        </is>
      </c>
      <c r="B70" s="27" t="inlineStr">
        <is>
          <t>Musterportfolio Süd I GmbH</t>
        </is>
      </c>
      <c r="C70" s="27" t="inlineStr">
        <is>
          <t>München</t>
        </is>
      </c>
      <c r="D70" s="27" t="inlineStr">
        <is>
          <t>Am Weiher 130b, 80469 München</t>
        </is>
      </c>
      <c r="E70" s="27" t="inlineStr">
        <is>
          <t>Katharina Brandl</t>
        </is>
      </c>
      <c r="F70" s="27" t="inlineStr">
        <is>
          <t>Vorauszahlung Betriebskosten</t>
        </is>
      </c>
      <c r="G70" s="42" t="n">
        <v>3024</v>
      </c>
      <c r="H70" s="42" t="n">
        <v>3024</v>
      </c>
      <c r="I70" s="42">
        <f>G70-H70</f>
        <v/>
      </c>
      <c r="J70" s="32">
        <f>IF(G70=0,"",H70/G70)</f>
        <v/>
      </c>
      <c r="K70" s="49" t="n"/>
      <c r="L70" s="28">
        <f>IF(K70="","",Hinweise!$C$6-K70)</f>
        <v/>
      </c>
      <c r="M70" s="27" t="inlineStr">
        <is>
          <t>Ausgeglichen</t>
        </is>
      </c>
    </row>
    <row r="71">
      <c r="A71" s="20" t="inlineStr">
        <is>
          <t>LK-0024</t>
        </is>
      </c>
      <c r="B71" s="20" t="inlineStr">
        <is>
          <t>Musterportfolio Süd I GmbH</t>
        </is>
      </c>
      <c r="C71" s="20" t="inlineStr">
        <is>
          <t>München</t>
        </is>
      </c>
      <c r="D71" s="20" t="inlineStr">
        <is>
          <t>Am Weiher 130b, 80469 München</t>
        </is>
      </c>
      <c r="E71" s="20" t="inlineStr">
        <is>
          <t>Katharina Brandl</t>
        </is>
      </c>
      <c r="F71" s="20" t="inlineStr">
        <is>
          <t>Vorauszahlung Heizkosten</t>
        </is>
      </c>
      <c r="G71" s="41" t="n">
        <v>1107</v>
      </c>
      <c r="H71" s="41" t="n">
        <v>1107</v>
      </c>
      <c r="I71" s="41">
        <f>G71-H71</f>
        <v/>
      </c>
      <c r="J71" s="26">
        <f>IF(G71=0,"",H71/G71)</f>
        <v/>
      </c>
      <c r="K71" s="46" t="n"/>
      <c r="L71" s="22">
        <f>IF(K71="","",Hinweise!$C$6-K71)</f>
        <v/>
      </c>
      <c r="M71" s="20" t="inlineStr">
        <is>
          <t>Ausgeglichen</t>
        </is>
      </c>
    </row>
    <row r="72">
      <c r="A72" s="27" t="inlineStr">
        <is>
          <t>LK-0025</t>
        </is>
      </c>
      <c r="B72" s="27" t="inlineStr">
        <is>
          <t>Musterportfolio Süd II GmbH</t>
        </is>
      </c>
      <c r="C72" s="27" t="inlineStr">
        <is>
          <t>München</t>
        </is>
      </c>
      <c r="D72" s="27" t="inlineStr">
        <is>
          <t>Holzstraße 128a, 80335 München</t>
        </is>
      </c>
      <c r="E72" s="27" t="inlineStr">
        <is>
          <t>Laura Lang</t>
        </is>
      </c>
      <c r="F72" s="27" t="inlineStr">
        <is>
          <t>Nettokaltmiete</t>
        </is>
      </c>
      <c r="G72" s="42" t="n">
        <v>16223.22</v>
      </c>
      <c r="H72" s="42" t="n">
        <v>13699.61</v>
      </c>
      <c r="I72" s="42">
        <f>G72-H72</f>
        <v/>
      </c>
      <c r="J72" s="32">
        <f>IF(G72=0,"",H72/G72)</f>
        <v/>
      </c>
      <c r="K72" s="49" t="n">
        <v>46206</v>
      </c>
      <c r="L72" s="28">
        <f>IF(K72="","",Hinweise!$C$6-K72)</f>
        <v/>
      </c>
      <c r="M72" s="27" t="inlineStr">
        <is>
          <t>Offen</t>
        </is>
      </c>
    </row>
    <row r="73">
      <c r="A73" s="20" t="inlineStr">
        <is>
          <t>LK-0025</t>
        </is>
      </c>
      <c r="B73" s="20" t="inlineStr">
        <is>
          <t>Musterportfolio Süd II GmbH</t>
        </is>
      </c>
      <c r="C73" s="20" t="inlineStr">
        <is>
          <t>München</t>
        </is>
      </c>
      <c r="D73" s="20" t="inlineStr">
        <is>
          <t>Holzstraße 128a, 80335 München</t>
        </is>
      </c>
      <c r="E73" s="20" t="inlineStr">
        <is>
          <t>Laura Lang</t>
        </is>
      </c>
      <c r="F73" s="20" t="inlineStr">
        <is>
          <t>Vorauszahlung Betriebskosten</t>
        </is>
      </c>
      <c r="G73" s="41" t="n">
        <v>2718</v>
      </c>
      <c r="H73" s="41" t="n">
        <v>2597.2</v>
      </c>
      <c r="I73" s="41">
        <f>G73-H73</f>
        <v/>
      </c>
      <c r="J73" s="26">
        <f>IF(G73=0,"",H73/G73)</f>
        <v/>
      </c>
      <c r="K73" s="46" t="n">
        <v>46206</v>
      </c>
      <c r="L73" s="22">
        <f>IF(K73="","",Hinweise!$C$6-K73)</f>
        <v/>
      </c>
      <c r="M73" s="20" t="inlineStr">
        <is>
          <t>Offen</t>
        </is>
      </c>
    </row>
    <row r="74">
      <c r="A74" s="27" t="inlineStr">
        <is>
          <t>LK-0025</t>
        </is>
      </c>
      <c r="B74" s="27" t="inlineStr">
        <is>
          <t>Musterportfolio Süd II GmbH</t>
        </is>
      </c>
      <c r="C74" s="27" t="inlineStr">
        <is>
          <t>München</t>
        </is>
      </c>
      <c r="D74" s="27" t="inlineStr">
        <is>
          <t>Holzstraße 128a, 80335 München</t>
        </is>
      </c>
      <c r="E74" s="27" t="inlineStr">
        <is>
          <t>Laura Lang</t>
        </is>
      </c>
      <c r="F74" s="27" t="inlineStr">
        <is>
          <t>Vorauszahlung Heizkosten</t>
        </is>
      </c>
      <c r="G74" s="42" t="n">
        <v>1044</v>
      </c>
      <c r="H74" s="42" t="n">
        <v>928</v>
      </c>
      <c r="I74" s="42">
        <f>G74-H74</f>
        <v/>
      </c>
      <c r="J74" s="32">
        <f>IF(G74=0,"",H74/G74)</f>
        <v/>
      </c>
      <c r="K74" s="49" t="n">
        <v>46206</v>
      </c>
      <c r="L74" s="28">
        <f>IF(K74="","",Hinweise!$C$6-K74)</f>
        <v/>
      </c>
      <c r="M74" s="27" t="inlineStr">
        <is>
          <t>Offen</t>
        </is>
      </c>
    </row>
    <row r="75">
      <c r="A75" s="20" t="inlineStr">
        <is>
          <t>LK-0026</t>
        </is>
      </c>
      <c r="B75" s="20" t="inlineStr">
        <is>
          <t>Musterportfolio Süd II GmbH</t>
        </is>
      </c>
      <c r="C75" s="20" t="inlineStr">
        <is>
          <t>München</t>
        </is>
      </c>
      <c r="D75" s="20" t="inlineStr">
        <is>
          <t>Brunnenweg 124a, 80797 München</t>
        </is>
      </c>
      <c r="E75" s="20" t="inlineStr">
        <is>
          <t>Anna Pichler</t>
        </is>
      </c>
      <c r="F75" s="20" t="inlineStr">
        <is>
          <t>Nettokaltmiete</t>
        </is>
      </c>
      <c r="G75" s="41" t="n">
        <v>20927.25</v>
      </c>
      <c r="H75" s="41" t="n">
        <v>20927.25</v>
      </c>
      <c r="I75" s="41">
        <f>G75-H75</f>
        <v/>
      </c>
      <c r="J75" s="26">
        <f>IF(G75=0,"",H75/G75)</f>
        <v/>
      </c>
      <c r="K75" s="46" t="n"/>
      <c r="L75" s="22">
        <f>IF(K75="","",Hinweise!$C$6-K75)</f>
        <v/>
      </c>
      <c r="M75" s="20" t="inlineStr">
        <is>
          <t>Ausgeglichen</t>
        </is>
      </c>
    </row>
    <row r="76">
      <c r="A76" s="27" t="inlineStr">
        <is>
          <t>LK-0026</t>
        </is>
      </c>
      <c r="B76" s="27" t="inlineStr">
        <is>
          <t>Musterportfolio Süd II GmbH</t>
        </is>
      </c>
      <c r="C76" s="27" t="inlineStr">
        <is>
          <t>München</t>
        </is>
      </c>
      <c r="D76" s="27" t="inlineStr">
        <is>
          <t>Brunnenweg 124a, 80797 München</t>
        </is>
      </c>
      <c r="E76" s="27" t="inlineStr">
        <is>
          <t>Anna Pichler</t>
        </is>
      </c>
      <c r="F76" s="27" t="inlineStr">
        <is>
          <t>Vorauszahlung Betriebskosten</t>
        </is>
      </c>
      <c r="G76" s="42" t="n">
        <v>3357</v>
      </c>
      <c r="H76" s="42" t="n">
        <v>3357</v>
      </c>
      <c r="I76" s="42">
        <f>G76-H76</f>
        <v/>
      </c>
      <c r="J76" s="32">
        <f>IF(G76=0,"",H76/G76)</f>
        <v/>
      </c>
      <c r="K76" s="49" t="n"/>
      <c r="L76" s="28">
        <f>IF(K76="","",Hinweise!$C$6-K76)</f>
        <v/>
      </c>
      <c r="M76" s="27" t="inlineStr">
        <is>
          <t>Ausgeglichen</t>
        </is>
      </c>
    </row>
    <row r="77">
      <c r="A77" s="20" t="inlineStr">
        <is>
          <t>LK-0026</t>
        </is>
      </c>
      <c r="B77" s="20" t="inlineStr">
        <is>
          <t>Musterportfolio Süd II GmbH</t>
        </is>
      </c>
      <c r="C77" s="20" t="inlineStr">
        <is>
          <t>München</t>
        </is>
      </c>
      <c r="D77" s="20" t="inlineStr">
        <is>
          <t>Brunnenweg 124a, 80797 München</t>
        </is>
      </c>
      <c r="E77" s="20" t="inlineStr">
        <is>
          <t>Anna Pichler</t>
        </is>
      </c>
      <c r="F77" s="20" t="inlineStr">
        <is>
          <t>Vorauszahlung Heizkosten</t>
        </is>
      </c>
      <c r="G77" s="41" t="n">
        <v>1251</v>
      </c>
      <c r="H77" s="41" t="n">
        <v>1251</v>
      </c>
      <c r="I77" s="41">
        <f>G77-H77</f>
        <v/>
      </c>
      <c r="J77" s="26">
        <f>IF(G77=0,"",H77/G77)</f>
        <v/>
      </c>
      <c r="K77" s="46" t="n"/>
      <c r="L77" s="22">
        <f>IF(K77="","",Hinweise!$C$6-K77)</f>
        <v/>
      </c>
      <c r="M77" s="20" t="inlineStr">
        <is>
          <t>Ausgeglichen</t>
        </is>
      </c>
    </row>
    <row r="78">
      <c r="A78" s="27" t="inlineStr">
        <is>
          <t>LK-0027</t>
        </is>
      </c>
      <c r="B78" s="27" t="inlineStr">
        <is>
          <t>Musterportfolio Süd II GmbH</t>
        </is>
      </c>
      <c r="C78" s="27" t="inlineStr">
        <is>
          <t>München</t>
        </is>
      </c>
      <c r="D78" s="27" t="inlineStr">
        <is>
          <t>Brunnenweg 21b, 80939 München</t>
        </is>
      </c>
      <c r="E78" s="27" t="inlineStr">
        <is>
          <t>Laura Bauer</t>
        </is>
      </c>
      <c r="F78" s="27" t="inlineStr">
        <is>
          <t>Nettokaltmiete</t>
        </is>
      </c>
      <c r="G78" s="42" t="n">
        <v>15417.27</v>
      </c>
      <c r="H78" s="42" t="n">
        <v>15417.27</v>
      </c>
      <c r="I78" s="42">
        <f>G78-H78</f>
        <v/>
      </c>
      <c r="J78" s="32">
        <f>IF(G78=0,"",H78/G78)</f>
        <v/>
      </c>
      <c r="K78" s="49" t="n"/>
      <c r="L78" s="28">
        <f>IF(K78="","",Hinweise!$C$6-K78)</f>
        <v/>
      </c>
      <c r="M78" s="27" t="inlineStr">
        <is>
          <t>Ausgeglichen</t>
        </is>
      </c>
    </row>
    <row r="79">
      <c r="A79" s="20" t="inlineStr">
        <is>
          <t>LK-0027</t>
        </is>
      </c>
      <c r="B79" s="20" t="inlineStr">
        <is>
          <t>Musterportfolio Süd II GmbH</t>
        </is>
      </c>
      <c r="C79" s="20" t="inlineStr">
        <is>
          <t>München</t>
        </is>
      </c>
      <c r="D79" s="20" t="inlineStr">
        <is>
          <t>Brunnenweg 21b, 80939 München</t>
        </is>
      </c>
      <c r="E79" s="20" t="inlineStr">
        <is>
          <t>Laura Bauer</t>
        </is>
      </c>
      <c r="F79" s="20" t="inlineStr">
        <is>
          <t>Vorauszahlung Betriebskosten</t>
        </is>
      </c>
      <c r="G79" s="41" t="n">
        <v>2952</v>
      </c>
      <c r="H79" s="41" t="n">
        <v>2952</v>
      </c>
      <c r="I79" s="41">
        <f>G79-H79</f>
        <v/>
      </c>
      <c r="J79" s="26">
        <f>IF(G79=0,"",H79/G79)</f>
        <v/>
      </c>
      <c r="K79" s="46" t="n"/>
      <c r="L79" s="22">
        <f>IF(K79="","",Hinweise!$C$6-K79)</f>
        <v/>
      </c>
      <c r="M79" s="20" t="inlineStr">
        <is>
          <t>Ausgeglichen</t>
        </is>
      </c>
    </row>
    <row r="80">
      <c r="A80" s="27" t="inlineStr">
        <is>
          <t>LK-0027</t>
        </is>
      </c>
      <c r="B80" s="27" t="inlineStr">
        <is>
          <t>Musterportfolio Süd II GmbH</t>
        </is>
      </c>
      <c r="C80" s="27" t="inlineStr">
        <is>
          <t>München</t>
        </is>
      </c>
      <c r="D80" s="27" t="inlineStr">
        <is>
          <t>Brunnenweg 21b, 80939 München</t>
        </is>
      </c>
      <c r="E80" s="27" t="inlineStr">
        <is>
          <t>Laura Bauer</t>
        </is>
      </c>
      <c r="F80" s="27" t="inlineStr">
        <is>
          <t>Vorauszahlung Heizkosten</t>
        </is>
      </c>
      <c r="G80" s="42" t="n">
        <v>864</v>
      </c>
      <c r="H80" s="42" t="n">
        <v>864</v>
      </c>
      <c r="I80" s="42">
        <f>G80-H80</f>
        <v/>
      </c>
      <c r="J80" s="32">
        <f>IF(G80=0,"",H80/G80)</f>
        <v/>
      </c>
      <c r="K80" s="49" t="n"/>
      <c r="L80" s="28">
        <f>IF(K80="","",Hinweise!$C$6-K80)</f>
        <v/>
      </c>
      <c r="M80" s="27" t="inlineStr">
        <is>
          <t>Ausgeglichen</t>
        </is>
      </c>
    </row>
    <row r="81">
      <c r="A81" s="20" t="inlineStr">
        <is>
          <t>LK-0028</t>
        </is>
      </c>
      <c r="B81" s="20" t="inlineStr">
        <is>
          <t>Musterportfolio Süd I GmbH</t>
        </is>
      </c>
      <c r="C81" s="20" t="inlineStr">
        <is>
          <t>Landsberg am Lech</t>
        </is>
      </c>
      <c r="D81" s="20" t="inlineStr">
        <is>
          <t>Sonnenstraße 127b, 86899 Landsberg am Lech</t>
        </is>
      </c>
      <c r="E81" s="20" t="inlineStr">
        <is>
          <t>Hannah Seidl</t>
        </is>
      </c>
      <c r="F81" s="20" t="inlineStr">
        <is>
          <t>Nettokaltmiete</t>
        </is>
      </c>
      <c r="G81" s="41" t="n">
        <v>3410.19</v>
      </c>
      <c r="H81" s="41" t="n">
        <v>3410.19</v>
      </c>
      <c r="I81" s="41">
        <f>G81-H81</f>
        <v/>
      </c>
      <c r="J81" s="26">
        <f>IF(G81=0,"",H81/G81)</f>
        <v/>
      </c>
      <c r="K81" s="46" t="n"/>
      <c r="L81" s="22">
        <f>IF(K81="","",Hinweise!$C$6-K81)</f>
        <v/>
      </c>
      <c r="M81" s="20" t="inlineStr">
        <is>
          <t>Ausgeglichen</t>
        </is>
      </c>
    </row>
    <row r="82">
      <c r="A82" s="27" t="inlineStr">
        <is>
          <t>LK-0028</t>
        </is>
      </c>
      <c r="B82" s="27" t="inlineStr">
        <is>
          <t>Musterportfolio Süd I GmbH</t>
        </is>
      </c>
      <c r="C82" s="27" t="inlineStr">
        <is>
          <t>Landsberg am Lech</t>
        </is>
      </c>
      <c r="D82" s="27" t="inlineStr">
        <is>
          <t>Sonnenstraße 127b, 86899 Landsberg am Lech</t>
        </is>
      </c>
      <c r="E82" s="27" t="inlineStr">
        <is>
          <t>Hannah Seidl</t>
        </is>
      </c>
      <c r="F82" s="27" t="inlineStr">
        <is>
          <t>Vorauszahlung Betriebskosten</t>
        </is>
      </c>
      <c r="G82" s="42" t="n">
        <v>903</v>
      </c>
      <c r="H82" s="42" t="n">
        <v>903</v>
      </c>
      <c r="I82" s="42">
        <f>G82-H82</f>
        <v/>
      </c>
      <c r="J82" s="32">
        <f>IF(G82=0,"",H82/G82)</f>
        <v/>
      </c>
      <c r="K82" s="49" t="n"/>
      <c r="L82" s="28">
        <f>IF(K82="","",Hinweise!$C$6-K82)</f>
        <v/>
      </c>
      <c r="M82" s="27" t="inlineStr">
        <is>
          <t>Ausgeglichen</t>
        </is>
      </c>
    </row>
    <row r="83">
      <c r="A83" s="20" t="inlineStr">
        <is>
          <t>LK-0028</t>
        </is>
      </c>
      <c r="B83" s="20" t="inlineStr">
        <is>
          <t>Musterportfolio Süd I GmbH</t>
        </is>
      </c>
      <c r="C83" s="20" t="inlineStr">
        <is>
          <t>Landsberg am Lech</t>
        </is>
      </c>
      <c r="D83" s="20" t="inlineStr">
        <is>
          <t>Sonnenstraße 127b, 86899 Landsberg am Lech</t>
        </is>
      </c>
      <c r="E83" s="20" t="inlineStr">
        <is>
          <t>Hannah Seidl</t>
        </is>
      </c>
      <c r="F83" s="20" t="inlineStr">
        <is>
          <t>Vorauszahlung Heizkosten</t>
        </is>
      </c>
      <c r="G83" s="41" t="n">
        <v>364</v>
      </c>
      <c r="H83" s="41" t="n">
        <v>364</v>
      </c>
      <c r="I83" s="41">
        <f>G83-H83</f>
        <v/>
      </c>
      <c r="J83" s="26">
        <f>IF(G83=0,"",H83/G83)</f>
        <v/>
      </c>
      <c r="K83" s="46" t="n"/>
      <c r="L83" s="22">
        <f>IF(K83="","",Hinweise!$C$6-K83)</f>
        <v/>
      </c>
      <c r="M83" s="20" t="inlineStr">
        <is>
          <t>Ausgeglichen</t>
        </is>
      </c>
    </row>
    <row r="84">
      <c r="A84" s="27" t="inlineStr">
        <is>
          <t>LK-0029</t>
        </is>
      </c>
      <c r="B84" s="27" t="inlineStr">
        <is>
          <t>Musterportfolio Süd I GmbH</t>
        </is>
      </c>
      <c r="C84" s="27" t="inlineStr">
        <is>
          <t>Landsberg am Lech</t>
        </is>
      </c>
      <c r="D84" s="27" t="inlineStr">
        <is>
          <t>Am Kirchplatz 36a, 86899 Landsberg am Lech</t>
        </is>
      </c>
      <c r="E84" s="27" t="inlineStr">
        <is>
          <t>Simon Huber</t>
        </is>
      </c>
      <c r="F84" s="27" t="inlineStr">
        <is>
          <t>Nettokaltmiete</t>
        </is>
      </c>
      <c r="G84" s="42" t="n">
        <v>5742.65</v>
      </c>
      <c r="H84" s="42" t="n">
        <v>5742.65</v>
      </c>
      <c r="I84" s="42">
        <f>G84-H84</f>
        <v/>
      </c>
      <c r="J84" s="32">
        <f>IF(G84=0,"",H84/G84)</f>
        <v/>
      </c>
      <c r="K84" s="49" t="n"/>
      <c r="L84" s="28">
        <f>IF(K84="","",Hinweise!$C$6-K84)</f>
        <v/>
      </c>
      <c r="M84" s="27" t="inlineStr">
        <is>
          <t>Ausgeglichen</t>
        </is>
      </c>
    </row>
    <row r="85">
      <c r="A85" s="20" t="inlineStr">
        <is>
          <t>LK-0029</t>
        </is>
      </c>
      <c r="B85" s="20" t="inlineStr">
        <is>
          <t>Musterportfolio Süd I GmbH</t>
        </is>
      </c>
      <c r="C85" s="20" t="inlineStr">
        <is>
          <t>Landsberg am Lech</t>
        </is>
      </c>
      <c r="D85" s="20" t="inlineStr">
        <is>
          <t>Am Kirchplatz 36a, 86899 Landsberg am Lech</t>
        </is>
      </c>
      <c r="E85" s="20" t="inlineStr">
        <is>
          <t>Simon Huber</t>
        </is>
      </c>
      <c r="F85" s="20" t="inlineStr">
        <is>
          <t>Vorauszahlung Betriebskosten</t>
        </is>
      </c>
      <c r="G85" s="41" t="n">
        <v>1130</v>
      </c>
      <c r="H85" s="41" t="n">
        <v>1130</v>
      </c>
      <c r="I85" s="41">
        <f>G85-H85</f>
        <v/>
      </c>
      <c r="J85" s="26">
        <f>IF(G85=0,"",H85/G85)</f>
        <v/>
      </c>
      <c r="K85" s="46" t="n"/>
      <c r="L85" s="22">
        <f>IF(K85="","",Hinweise!$C$6-K85)</f>
        <v/>
      </c>
      <c r="M85" s="20" t="inlineStr">
        <is>
          <t>Ausgeglichen</t>
        </is>
      </c>
    </row>
    <row r="86">
      <c r="A86" s="27" t="inlineStr">
        <is>
          <t>LK-0029</t>
        </is>
      </c>
      <c r="B86" s="27" t="inlineStr">
        <is>
          <t>Musterportfolio Süd I GmbH</t>
        </is>
      </c>
      <c r="C86" s="27" t="inlineStr">
        <is>
          <t>Landsberg am Lech</t>
        </is>
      </c>
      <c r="D86" s="27" t="inlineStr">
        <is>
          <t>Am Kirchplatz 36a, 86899 Landsberg am Lech</t>
        </is>
      </c>
      <c r="E86" s="27" t="inlineStr">
        <is>
          <t>Simon Huber</t>
        </is>
      </c>
      <c r="F86" s="27" t="inlineStr">
        <is>
          <t>Vorauszahlung Heizkosten</t>
        </is>
      </c>
      <c r="G86" s="42" t="n">
        <v>400</v>
      </c>
      <c r="H86" s="42" t="n">
        <v>400</v>
      </c>
      <c r="I86" s="42">
        <f>G86-H86</f>
        <v/>
      </c>
      <c r="J86" s="32">
        <f>IF(G86=0,"",H86/G86)</f>
        <v/>
      </c>
      <c r="K86" s="49" t="n"/>
      <c r="L86" s="28">
        <f>IF(K86="","",Hinweise!$C$6-K86)</f>
        <v/>
      </c>
      <c r="M86" s="27" t="inlineStr">
        <is>
          <t>Ausgeglichen</t>
        </is>
      </c>
    </row>
    <row r="87">
      <c r="A87" s="20" t="inlineStr">
        <is>
          <t>LK-0030</t>
        </is>
      </c>
      <c r="B87" s="20" t="inlineStr">
        <is>
          <t>Musterportfolio Süd I GmbH</t>
        </is>
      </c>
      <c r="C87" s="20" t="inlineStr">
        <is>
          <t>Landkreis Fürstenfeldbruck</t>
        </is>
      </c>
      <c r="D87" s="20" t="inlineStr">
        <is>
          <t>Birkenallee 54b, 82256 Fürstenfeldbruck</t>
        </is>
      </c>
      <c r="E87" s="20" t="inlineStr">
        <is>
          <t>Tobias Huber</t>
        </is>
      </c>
      <c r="F87" s="20" t="inlineStr">
        <is>
          <t>Nettokaltmiete</t>
        </is>
      </c>
      <c r="G87" s="41" t="n">
        <v>17961.84</v>
      </c>
      <c r="H87" s="41" t="n">
        <v>17961.84</v>
      </c>
      <c r="I87" s="41">
        <f>G87-H87</f>
        <v/>
      </c>
      <c r="J87" s="26">
        <f>IF(G87=0,"",H87/G87)</f>
        <v/>
      </c>
      <c r="K87" s="46" t="n"/>
      <c r="L87" s="22">
        <f>IF(K87="","",Hinweise!$C$6-K87)</f>
        <v/>
      </c>
      <c r="M87" s="20" t="inlineStr">
        <is>
          <t>Ausgeglichen</t>
        </is>
      </c>
    </row>
    <row r="88">
      <c r="A88" s="27" t="inlineStr">
        <is>
          <t>LK-0030</t>
        </is>
      </c>
      <c r="B88" s="27" t="inlineStr">
        <is>
          <t>Musterportfolio Süd I GmbH</t>
        </is>
      </c>
      <c r="C88" s="27" t="inlineStr">
        <is>
          <t>Landkreis Fürstenfeldbruck</t>
        </is>
      </c>
      <c r="D88" s="27" t="inlineStr">
        <is>
          <t>Birkenallee 54b, 82256 Fürstenfeldbruck</t>
        </is>
      </c>
      <c r="E88" s="27" t="inlineStr">
        <is>
          <t>Tobias Huber</t>
        </is>
      </c>
      <c r="F88" s="27" t="inlineStr">
        <is>
          <t>Vorauszahlung Betriebskosten</t>
        </is>
      </c>
      <c r="G88" s="42" t="n">
        <v>4023</v>
      </c>
      <c r="H88" s="42" t="n">
        <v>4023</v>
      </c>
      <c r="I88" s="42">
        <f>G88-H88</f>
        <v/>
      </c>
      <c r="J88" s="32">
        <f>IF(G88=0,"",H88/G88)</f>
        <v/>
      </c>
      <c r="K88" s="49" t="n"/>
      <c r="L88" s="28">
        <f>IF(K88="","",Hinweise!$C$6-K88)</f>
        <v/>
      </c>
      <c r="M88" s="27" t="inlineStr">
        <is>
          <t>Ausgeglichen</t>
        </is>
      </c>
    </row>
    <row r="89">
      <c r="A89" s="20" t="inlineStr">
        <is>
          <t>LK-0030</t>
        </is>
      </c>
      <c r="B89" s="20" t="inlineStr">
        <is>
          <t>Musterportfolio Süd I GmbH</t>
        </is>
      </c>
      <c r="C89" s="20" t="inlineStr">
        <is>
          <t>Landkreis Fürstenfeldbruck</t>
        </is>
      </c>
      <c r="D89" s="20" t="inlineStr">
        <is>
          <t>Birkenallee 54b, 82256 Fürstenfeldbruck</t>
        </is>
      </c>
      <c r="E89" s="20" t="inlineStr">
        <is>
          <t>Tobias Huber</t>
        </is>
      </c>
      <c r="F89" s="20" t="inlineStr">
        <is>
          <t>Vorauszahlung Heizkosten</t>
        </is>
      </c>
      <c r="G89" s="41" t="n">
        <v>1773</v>
      </c>
      <c r="H89" s="41" t="n">
        <v>1773</v>
      </c>
      <c r="I89" s="41">
        <f>G89-H89</f>
        <v/>
      </c>
      <c r="J89" s="26">
        <f>IF(G89=0,"",H89/G89)</f>
        <v/>
      </c>
      <c r="K89" s="46" t="n"/>
      <c r="L89" s="22">
        <f>IF(K89="","",Hinweise!$C$6-K89)</f>
        <v/>
      </c>
      <c r="M89" s="20" t="inlineStr">
        <is>
          <t>Ausgeglichen</t>
        </is>
      </c>
    </row>
    <row r="90">
      <c r="A90" s="27" t="inlineStr">
        <is>
          <t>LK-0031</t>
        </is>
      </c>
      <c r="B90" s="27" t="inlineStr">
        <is>
          <t>Musterportfolio Süd I GmbH</t>
        </is>
      </c>
      <c r="C90" s="27" t="inlineStr">
        <is>
          <t>Landkreis Fürstenfeldbruck</t>
        </is>
      </c>
      <c r="D90" s="27" t="inlineStr">
        <is>
          <t>Birkenallee 60, 82110 Germering</t>
        </is>
      </c>
      <c r="E90" s="27" t="inlineStr">
        <is>
          <t>Hannah Graf</t>
        </is>
      </c>
      <c r="F90" s="27" t="inlineStr">
        <is>
          <t>Nettokaltmiete</t>
        </is>
      </c>
      <c r="G90" s="42" t="n">
        <v>13978.71</v>
      </c>
      <c r="H90" s="42" t="n">
        <v>13978.71</v>
      </c>
      <c r="I90" s="42">
        <f>G90-H90</f>
        <v/>
      </c>
      <c r="J90" s="32">
        <f>IF(G90=0,"",H90/G90)</f>
        <v/>
      </c>
      <c r="K90" s="49" t="n"/>
      <c r="L90" s="28">
        <f>IF(K90="","",Hinweise!$C$6-K90)</f>
        <v/>
      </c>
      <c r="M90" s="27" t="inlineStr">
        <is>
          <t>Ausgeglichen</t>
        </is>
      </c>
    </row>
    <row r="91">
      <c r="A91" s="20" t="inlineStr">
        <is>
          <t>LK-0031</t>
        </is>
      </c>
      <c r="B91" s="20" t="inlineStr">
        <is>
          <t>Musterportfolio Süd I GmbH</t>
        </is>
      </c>
      <c r="C91" s="20" t="inlineStr">
        <is>
          <t>Landkreis Fürstenfeldbruck</t>
        </is>
      </c>
      <c r="D91" s="20" t="inlineStr">
        <is>
          <t>Birkenallee 60, 82110 Germering</t>
        </is>
      </c>
      <c r="E91" s="20" t="inlineStr">
        <is>
          <t>Hannah Graf</t>
        </is>
      </c>
      <c r="F91" s="20" t="inlineStr">
        <is>
          <t>Vorauszahlung Betriebskosten</t>
        </is>
      </c>
      <c r="G91" s="41" t="n">
        <v>2736</v>
      </c>
      <c r="H91" s="41" t="n">
        <v>2736</v>
      </c>
      <c r="I91" s="41">
        <f>G91-H91</f>
        <v/>
      </c>
      <c r="J91" s="26">
        <f>IF(G91=0,"",H91/G91)</f>
        <v/>
      </c>
      <c r="K91" s="46" t="n"/>
      <c r="L91" s="22">
        <f>IF(K91="","",Hinweise!$C$6-K91)</f>
        <v/>
      </c>
      <c r="M91" s="20" t="inlineStr">
        <is>
          <t>Ausgeglichen</t>
        </is>
      </c>
    </row>
    <row r="92">
      <c r="A92" s="27" t="inlineStr">
        <is>
          <t>LK-0031</t>
        </is>
      </c>
      <c r="B92" s="27" t="inlineStr">
        <is>
          <t>Musterportfolio Süd I GmbH</t>
        </is>
      </c>
      <c r="C92" s="27" t="inlineStr">
        <is>
          <t>Landkreis Fürstenfeldbruck</t>
        </is>
      </c>
      <c r="D92" s="27" t="inlineStr">
        <is>
          <t>Birkenallee 60, 82110 Germering</t>
        </is>
      </c>
      <c r="E92" s="27" t="inlineStr">
        <is>
          <t>Hannah Graf</t>
        </is>
      </c>
      <c r="F92" s="27" t="inlineStr">
        <is>
          <t>Vorauszahlung Heizkosten</t>
        </is>
      </c>
      <c r="G92" s="42" t="n">
        <v>1170</v>
      </c>
      <c r="H92" s="42" t="n">
        <v>1170</v>
      </c>
      <c r="I92" s="42">
        <f>G92-H92</f>
        <v/>
      </c>
      <c r="J92" s="32">
        <f>IF(G92=0,"",H92/G92)</f>
        <v/>
      </c>
      <c r="K92" s="49" t="n"/>
      <c r="L92" s="28">
        <f>IF(K92="","",Hinweise!$C$6-K92)</f>
        <v/>
      </c>
      <c r="M92" s="27" t="inlineStr">
        <is>
          <t>Ausgeglichen</t>
        </is>
      </c>
    </row>
    <row r="93">
      <c r="A93" s="20" t="inlineStr">
        <is>
          <t>LK-0032</t>
        </is>
      </c>
      <c r="B93" s="20" t="inlineStr">
        <is>
          <t>Musterportfolio Süd I GmbH</t>
        </is>
      </c>
      <c r="C93" s="20" t="inlineStr">
        <is>
          <t>Landkreis Fürstenfeldbruck</t>
        </is>
      </c>
      <c r="D93" s="20" t="inlineStr">
        <is>
          <t>Talstraße 100, 82256 Fürstenfeldbruck</t>
        </is>
      </c>
      <c r="E93" s="20" t="inlineStr">
        <is>
          <t>Felix Hofmann</t>
        </is>
      </c>
      <c r="F93" s="20" t="inlineStr">
        <is>
          <t>Nettokaltmiete</t>
        </is>
      </c>
      <c r="G93" s="41" t="n">
        <v>12179.97</v>
      </c>
      <c r="H93" s="41" t="n">
        <v>12179.97</v>
      </c>
      <c r="I93" s="41">
        <f>G93-H93</f>
        <v/>
      </c>
      <c r="J93" s="26">
        <f>IF(G93=0,"",H93/G93)</f>
        <v/>
      </c>
      <c r="K93" s="46" t="n"/>
      <c r="L93" s="22">
        <f>IF(K93="","",Hinweise!$C$6-K93)</f>
        <v/>
      </c>
      <c r="M93" s="20" t="inlineStr">
        <is>
          <t>Ausgeglichen</t>
        </is>
      </c>
    </row>
    <row r="94">
      <c r="A94" s="27" t="inlineStr">
        <is>
          <t>LK-0032</t>
        </is>
      </c>
      <c r="B94" s="27" t="inlineStr">
        <is>
          <t>Musterportfolio Süd I GmbH</t>
        </is>
      </c>
      <c r="C94" s="27" t="inlineStr">
        <is>
          <t>Landkreis Fürstenfeldbruck</t>
        </is>
      </c>
      <c r="D94" s="27" t="inlineStr">
        <is>
          <t>Talstraße 100, 82256 Fürstenfeldbruck</t>
        </is>
      </c>
      <c r="E94" s="27" t="inlineStr">
        <is>
          <t>Felix Hofmann</t>
        </is>
      </c>
      <c r="F94" s="27" t="inlineStr">
        <is>
          <t>Vorauszahlung Betriebskosten</t>
        </is>
      </c>
      <c r="G94" s="42" t="n">
        <v>2439</v>
      </c>
      <c r="H94" s="42" t="n">
        <v>2439</v>
      </c>
      <c r="I94" s="42">
        <f>G94-H94</f>
        <v/>
      </c>
      <c r="J94" s="32">
        <f>IF(G94=0,"",H94/G94)</f>
        <v/>
      </c>
      <c r="K94" s="49" t="n"/>
      <c r="L94" s="28">
        <f>IF(K94="","",Hinweise!$C$6-K94)</f>
        <v/>
      </c>
      <c r="M94" s="27" t="inlineStr">
        <is>
          <t>Ausgeglichen</t>
        </is>
      </c>
    </row>
    <row r="95">
      <c r="A95" s="20" t="inlineStr">
        <is>
          <t>LK-0032</t>
        </is>
      </c>
      <c r="B95" s="20" t="inlineStr">
        <is>
          <t>Musterportfolio Süd I GmbH</t>
        </is>
      </c>
      <c r="C95" s="20" t="inlineStr">
        <is>
          <t>Landkreis Fürstenfeldbruck</t>
        </is>
      </c>
      <c r="D95" s="20" t="inlineStr">
        <is>
          <t>Talstraße 100, 82256 Fürstenfeldbruck</t>
        </is>
      </c>
      <c r="E95" s="20" t="inlineStr">
        <is>
          <t>Felix Hofmann</t>
        </is>
      </c>
      <c r="F95" s="20" t="inlineStr">
        <is>
          <t>Vorauszahlung Heizkosten</t>
        </is>
      </c>
      <c r="G95" s="41" t="n">
        <v>864</v>
      </c>
      <c r="H95" s="41" t="n">
        <v>864</v>
      </c>
      <c r="I95" s="41">
        <f>G95-H95</f>
        <v/>
      </c>
      <c r="J95" s="26">
        <f>IF(G95=0,"",H95/G95)</f>
        <v/>
      </c>
      <c r="K95" s="46" t="n"/>
      <c r="L95" s="22">
        <f>IF(K95="","",Hinweise!$C$6-K95)</f>
        <v/>
      </c>
      <c r="M95" s="20" t="inlineStr">
        <is>
          <t>Ausgeglichen</t>
        </is>
      </c>
    </row>
    <row r="96">
      <c r="A96" s="27" t="inlineStr">
        <is>
          <t>LK-0033</t>
        </is>
      </c>
      <c r="B96" s="27" t="inlineStr">
        <is>
          <t>Musterportfolio Süd I GmbH</t>
        </is>
      </c>
      <c r="C96" s="27" t="inlineStr">
        <is>
          <t>München</t>
        </is>
      </c>
      <c r="D96" s="27" t="inlineStr">
        <is>
          <t>Lindenstraße 21b, 80797 München</t>
        </is>
      </c>
      <c r="E96" s="27" t="inlineStr">
        <is>
          <t>Emilia Steiner</t>
        </is>
      </c>
      <c r="F96" s="27" t="inlineStr">
        <is>
          <t>Nettokaltmiete</t>
        </is>
      </c>
      <c r="G96" s="42" t="n">
        <v>19300.59</v>
      </c>
      <c r="H96" s="42" t="n">
        <v>19300.59</v>
      </c>
      <c r="I96" s="42">
        <f>G96-H96</f>
        <v/>
      </c>
      <c r="J96" s="32">
        <f>IF(G96=0,"",H96/G96)</f>
        <v/>
      </c>
      <c r="K96" s="49" t="n"/>
      <c r="L96" s="28">
        <f>IF(K96="","",Hinweise!$C$6-K96)</f>
        <v/>
      </c>
      <c r="M96" s="27" t="inlineStr">
        <is>
          <t>Ausgeglichen</t>
        </is>
      </c>
    </row>
    <row r="97">
      <c r="A97" s="20" t="inlineStr">
        <is>
          <t>LK-0033</t>
        </is>
      </c>
      <c r="B97" s="20" t="inlineStr">
        <is>
          <t>Musterportfolio Süd I GmbH</t>
        </is>
      </c>
      <c r="C97" s="20" t="inlineStr">
        <is>
          <t>München</t>
        </is>
      </c>
      <c r="D97" s="20" t="inlineStr">
        <is>
          <t>Lindenstraße 21b, 80797 München</t>
        </is>
      </c>
      <c r="E97" s="20" t="inlineStr">
        <is>
          <t>Emilia Steiner</t>
        </is>
      </c>
      <c r="F97" s="20" t="inlineStr">
        <is>
          <t>Vorauszahlung Betriebskosten</t>
        </is>
      </c>
      <c r="G97" s="41" t="n">
        <v>2970</v>
      </c>
      <c r="H97" s="41" t="n">
        <v>2970</v>
      </c>
      <c r="I97" s="41">
        <f>G97-H97</f>
        <v/>
      </c>
      <c r="J97" s="26">
        <f>IF(G97=0,"",H97/G97)</f>
        <v/>
      </c>
      <c r="K97" s="46" t="n"/>
      <c r="L97" s="22">
        <f>IF(K97="","",Hinweise!$C$6-K97)</f>
        <v/>
      </c>
      <c r="M97" s="20" t="inlineStr">
        <is>
          <t>Ausgeglichen</t>
        </is>
      </c>
    </row>
    <row r="98">
      <c r="A98" s="27" t="inlineStr">
        <is>
          <t>LK-0033</t>
        </is>
      </c>
      <c r="B98" s="27" t="inlineStr">
        <is>
          <t>Musterportfolio Süd I GmbH</t>
        </is>
      </c>
      <c r="C98" s="27" t="inlineStr">
        <is>
          <t>München</t>
        </is>
      </c>
      <c r="D98" s="27" t="inlineStr">
        <is>
          <t>Lindenstraße 21b, 80797 München</t>
        </is>
      </c>
      <c r="E98" s="27" t="inlineStr">
        <is>
          <t>Emilia Steiner</t>
        </is>
      </c>
      <c r="F98" s="27" t="inlineStr">
        <is>
          <t>Vorauszahlung Heizkosten</t>
        </is>
      </c>
      <c r="G98" s="42" t="n">
        <v>1341</v>
      </c>
      <c r="H98" s="42" t="n">
        <v>1341</v>
      </c>
      <c r="I98" s="42">
        <f>G98-H98</f>
        <v/>
      </c>
      <c r="J98" s="32">
        <f>IF(G98=0,"",H98/G98)</f>
        <v/>
      </c>
      <c r="K98" s="49" t="n"/>
      <c r="L98" s="28">
        <f>IF(K98="","",Hinweise!$C$6-K98)</f>
        <v/>
      </c>
      <c r="M98" s="27" t="inlineStr">
        <is>
          <t>Ausgeglichen</t>
        </is>
      </c>
    </row>
    <row r="99">
      <c r="A99" s="20" t="inlineStr">
        <is>
          <t>LK-0034</t>
        </is>
      </c>
      <c r="B99" s="20" t="inlineStr">
        <is>
          <t>Musterportfolio Süd II GmbH</t>
        </is>
      </c>
      <c r="C99" s="20" t="inlineStr">
        <is>
          <t>Landsberg am Lech</t>
        </is>
      </c>
      <c r="D99" s="20" t="inlineStr">
        <is>
          <t>Holzstraße 101b, 86899 Landsberg am Lech</t>
        </is>
      </c>
      <c r="E99" s="20" t="inlineStr">
        <is>
          <t>Simon Ebner</t>
        </is>
      </c>
      <c r="F99" s="20" t="inlineStr">
        <is>
          <t>Nettokaltmiete</t>
        </is>
      </c>
      <c r="G99" s="41" t="n">
        <v>8937.719999999999</v>
      </c>
      <c r="H99" s="41" t="n">
        <v>8937.719999999999</v>
      </c>
      <c r="I99" s="41">
        <f>G99-H99</f>
        <v/>
      </c>
      <c r="J99" s="26">
        <f>IF(G99=0,"",H99/G99)</f>
        <v/>
      </c>
      <c r="K99" s="46" t="n"/>
      <c r="L99" s="22">
        <f>IF(K99="","",Hinweise!$C$6-K99)</f>
        <v/>
      </c>
      <c r="M99" s="20" t="inlineStr">
        <is>
          <t>Ausgeglichen</t>
        </is>
      </c>
    </row>
    <row r="100">
      <c r="A100" s="27" t="inlineStr">
        <is>
          <t>LK-0034</t>
        </is>
      </c>
      <c r="B100" s="27" t="inlineStr">
        <is>
          <t>Musterportfolio Süd II GmbH</t>
        </is>
      </c>
      <c r="C100" s="27" t="inlineStr">
        <is>
          <t>Landsberg am Lech</t>
        </is>
      </c>
      <c r="D100" s="27" t="inlineStr">
        <is>
          <t>Holzstraße 101b, 86899 Landsberg am Lech</t>
        </is>
      </c>
      <c r="E100" s="27" t="inlineStr">
        <is>
          <t>Simon Ebner</t>
        </is>
      </c>
      <c r="F100" s="27" t="inlineStr">
        <is>
          <t>Vorauszahlung Betriebskosten</t>
        </is>
      </c>
      <c r="G100" s="42" t="n">
        <v>1899</v>
      </c>
      <c r="H100" s="42" t="n">
        <v>1899</v>
      </c>
      <c r="I100" s="42">
        <f>G100-H100</f>
        <v/>
      </c>
      <c r="J100" s="32">
        <f>IF(G100=0,"",H100/G100)</f>
        <v/>
      </c>
      <c r="K100" s="49" t="n"/>
      <c r="L100" s="28">
        <f>IF(K100="","",Hinweise!$C$6-K100)</f>
        <v/>
      </c>
      <c r="M100" s="27" t="inlineStr">
        <is>
          <t>Ausgeglichen</t>
        </is>
      </c>
    </row>
    <row r="101">
      <c r="A101" s="20" t="inlineStr">
        <is>
          <t>LK-0034</t>
        </is>
      </c>
      <c r="B101" s="20" t="inlineStr">
        <is>
          <t>Musterportfolio Süd II GmbH</t>
        </is>
      </c>
      <c r="C101" s="20" t="inlineStr">
        <is>
          <t>Landsberg am Lech</t>
        </is>
      </c>
      <c r="D101" s="20" t="inlineStr">
        <is>
          <t>Holzstraße 101b, 86899 Landsberg am Lech</t>
        </is>
      </c>
      <c r="E101" s="20" t="inlineStr">
        <is>
          <t>Simon Ebner</t>
        </is>
      </c>
      <c r="F101" s="20" t="inlineStr">
        <is>
          <t>Vorauszahlung Heizkosten</t>
        </is>
      </c>
      <c r="G101" s="41" t="n">
        <v>900</v>
      </c>
      <c r="H101" s="41" t="n">
        <v>900</v>
      </c>
      <c r="I101" s="41">
        <f>G101-H101</f>
        <v/>
      </c>
      <c r="J101" s="26">
        <f>IF(G101=0,"",H101/G101)</f>
        <v/>
      </c>
      <c r="K101" s="46" t="n"/>
      <c r="L101" s="22">
        <f>IF(K101="","",Hinweise!$C$6-K101)</f>
        <v/>
      </c>
      <c r="M101" s="20" t="inlineStr">
        <is>
          <t>Ausgeglichen</t>
        </is>
      </c>
    </row>
    <row r="102">
      <c r="A102" s="27" t="inlineStr">
        <is>
          <t>LK-0035</t>
        </is>
      </c>
      <c r="B102" s="27" t="inlineStr">
        <is>
          <t>Musterportfolio Süd II GmbH</t>
        </is>
      </c>
      <c r="C102" s="27" t="inlineStr">
        <is>
          <t>Landkreis Fürstenfeldbruck</t>
        </is>
      </c>
      <c r="D102" s="27" t="inlineStr">
        <is>
          <t>Am Weiher 76, 82256 Fürstenfeldbruck</t>
        </is>
      </c>
      <c r="E102" s="27" t="inlineStr">
        <is>
          <t>Julia Maier</t>
        </is>
      </c>
      <c r="F102" s="27" t="inlineStr">
        <is>
          <t>Nettokaltmiete</t>
        </is>
      </c>
      <c r="G102" s="42" t="n">
        <v>17778.24</v>
      </c>
      <c r="H102" s="42" t="n">
        <v>17778.24</v>
      </c>
      <c r="I102" s="42">
        <f>G102-H102</f>
        <v/>
      </c>
      <c r="J102" s="32">
        <f>IF(G102=0,"",H102/G102)</f>
        <v/>
      </c>
      <c r="K102" s="49" t="n"/>
      <c r="L102" s="28">
        <f>IF(K102="","",Hinweise!$C$6-K102)</f>
        <v/>
      </c>
      <c r="M102" s="27" t="inlineStr">
        <is>
          <t>Ausgeglichen</t>
        </is>
      </c>
    </row>
    <row r="103">
      <c r="A103" s="20" t="inlineStr">
        <is>
          <t>LK-0035</t>
        </is>
      </c>
      <c r="B103" s="20" t="inlineStr">
        <is>
          <t>Musterportfolio Süd II GmbH</t>
        </is>
      </c>
      <c r="C103" s="20" t="inlineStr">
        <is>
          <t>Landkreis Fürstenfeldbruck</t>
        </is>
      </c>
      <c r="D103" s="20" t="inlineStr">
        <is>
          <t>Am Weiher 76, 82256 Fürstenfeldbruck</t>
        </is>
      </c>
      <c r="E103" s="20" t="inlineStr">
        <is>
          <t>Julia Maier</t>
        </is>
      </c>
      <c r="F103" s="20" t="inlineStr">
        <is>
          <t>Vorauszahlung Betriebskosten</t>
        </is>
      </c>
      <c r="G103" s="41" t="n">
        <v>3528</v>
      </c>
      <c r="H103" s="41" t="n">
        <v>3528</v>
      </c>
      <c r="I103" s="41">
        <f>G103-H103</f>
        <v/>
      </c>
      <c r="J103" s="26">
        <f>IF(G103=0,"",H103/G103)</f>
        <v/>
      </c>
      <c r="K103" s="46" t="n"/>
      <c r="L103" s="22">
        <f>IF(K103="","",Hinweise!$C$6-K103)</f>
        <v/>
      </c>
      <c r="M103" s="20" t="inlineStr">
        <is>
          <t>Ausgeglichen</t>
        </is>
      </c>
    </row>
    <row r="104">
      <c r="A104" s="27" t="inlineStr">
        <is>
          <t>LK-0035</t>
        </is>
      </c>
      <c r="B104" s="27" t="inlineStr">
        <is>
          <t>Musterportfolio Süd II GmbH</t>
        </is>
      </c>
      <c r="C104" s="27" t="inlineStr">
        <is>
          <t>Landkreis Fürstenfeldbruck</t>
        </is>
      </c>
      <c r="D104" s="27" t="inlineStr">
        <is>
          <t>Am Weiher 76, 82256 Fürstenfeldbruck</t>
        </is>
      </c>
      <c r="E104" s="27" t="inlineStr">
        <is>
          <t>Julia Maier</t>
        </is>
      </c>
      <c r="F104" s="27" t="inlineStr">
        <is>
          <t>Vorauszahlung Heizkosten</t>
        </is>
      </c>
      <c r="G104" s="42" t="n">
        <v>1467</v>
      </c>
      <c r="H104" s="42" t="n">
        <v>1467</v>
      </c>
      <c r="I104" s="42">
        <f>G104-H104</f>
        <v/>
      </c>
      <c r="J104" s="32">
        <f>IF(G104=0,"",H104/G104)</f>
        <v/>
      </c>
      <c r="K104" s="49" t="n"/>
      <c r="L104" s="28">
        <f>IF(K104="","",Hinweise!$C$6-K104)</f>
        <v/>
      </c>
      <c r="M104" s="27" t="inlineStr">
        <is>
          <t>Ausgeglichen</t>
        </is>
      </c>
    </row>
    <row r="105">
      <c r="A105" s="20" t="inlineStr">
        <is>
          <t>LK-0036</t>
        </is>
      </c>
      <c r="B105" s="20" t="inlineStr">
        <is>
          <t>Musterportfolio Süd I GmbH</t>
        </is>
      </c>
      <c r="C105" s="20" t="inlineStr">
        <is>
          <t>Landsberg am Lech</t>
        </is>
      </c>
      <c r="D105" s="20" t="inlineStr">
        <is>
          <t>Ahornweg 136, 86899 Landsberg am Lech</t>
        </is>
      </c>
      <c r="E105" s="20" t="inlineStr">
        <is>
          <t>Leon Maier</t>
        </is>
      </c>
      <c r="F105" s="20" t="inlineStr">
        <is>
          <t>Nettokaltmiete</t>
        </is>
      </c>
      <c r="G105" s="41" t="n">
        <v>16160.31</v>
      </c>
      <c r="H105" s="41" t="n">
        <v>16160.31</v>
      </c>
      <c r="I105" s="41">
        <f>G105-H105</f>
        <v/>
      </c>
      <c r="J105" s="26">
        <f>IF(G105=0,"",H105/G105)</f>
        <v/>
      </c>
      <c r="K105" s="46" t="n"/>
      <c r="L105" s="22">
        <f>IF(K105="","",Hinweise!$C$6-K105)</f>
        <v/>
      </c>
      <c r="M105" s="20" t="inlineStr">
        <is>
          <t>Ausgeglichen</t>
        </is>
      </c>
    </row>
    <row r="106">
      <c r="A106" s="27" t="inlineStr">
        <is>
          <t>LK-0036</t>
        </is>
      </c>
      <c r="B106" s="27" t="inlineStr">
        <is>
          <t>Musterportfolio Süd I GmbH</t>
        </is>
      </c>
      <c r="C106" s="27" t="inlineStr">
        <is>
          <t>Landsberg am Lech</t>
        </is>
      </c>
      <c r="D106" s="27" t="inlineStr">
        <is>
          <t>Ahornweg 136, 86899 Landsberg am Lech</t>
        </is>
      </c>
      <c r="E106" s="27" t="inlineStr">
        <is>
          <t>Leon Maier</t>
        </is>
      </c>
      <c r="F106" s="27" t="inlineStr">
        <is>
          <t>Vorauszahlung Betriebskosten</t>
        </is>
      </c>
      <c r="G106" s="42" t="n">
        <v>4905</v>
      </c>
      <c r="H106" s="42" t="n">
        <v>4905</v>
      </c>
      <c r="I106" s="42">
        <f>G106-H106</f>
        <v/>
      </c>
      <c r="J106" s="32">
        <f>IF(G106=0,"",H106/G106)</f>
        <v/>
      </c>
      <c r="K106" s="49" t="n"/>
      <c r="L106" s="28">
        <f>IF(K106="","",Hinweise!$C$6-K106)</f>
        <v/>
      </c>
      <c r="M106" s="27" t="inlineStr">
        <is>
          <t>Ausgeglichen</t>
        </is>
      </c>
    </row>
    <row r="107">
      <c r="A107" s="20" t="inlineStr">
        <is>
          <t>LK-0036</t>
        </is>
      </c>
      <c r="B107" s="20" t="inlineStr">
        <is>
          <t>Musterportfolio Süd I GmbH</t>
        </is>
      </c>
      <c r="C107" s="20" t="inlineStr">
        <is>
          <t>Landsberg am Lech</t>
        </is>
      </c>
      <c r="D107" s="20" t="inlineStr">
        <is>
          <t>Ahornweg 136, 86899 Landsberg am Lech</t>
        </is>
      </c>
      <c r="E107" s="20" t="inlineStr">
        <is>
          <t>Leon Maier</t>
        </is>
      </c>
      <c r="F107" s="20" t="inlineStr">
        <is>
          <t>Vorauszahlung Heizkosten</t>
        </is>
      </c>
      <c r="G107" s="41" t="n">
        <v>1980</v>
      </c>
      <c r="H107" s="41" t="n">
        <v>1980</v>
      </c>
      <c r="I107" s="41">
        <f>G107-H107</f>
        <v/>
      </c>
      <c r="J107" s="26">
        <f>IF(G107=0,"",H107/G107)</f>
        <v/>
      </c>
      <c r="K107" s="46" t="n"/>
      <c r="L107" s="22">
        <f>IF(K107="","",Hinweise!$C$6-K107)</f>
        <v/>
      </c>
      <c r="M107" s="20" t="inlineStr">
        <is>
          <t>Ausgeglichen</t>
        </is>
      </c>
    </row>
    <row r="108">
      <c r="A108" s="27" t="inlineStr">
        <is>
          <t>LK-0037</t>
        </is>
      </c>
      <c r="B108" s="27" t="inlineStr">
        <is>
          <t>Musterportfolio Süd I GmbH</t>
        </is>
      </c>
      <c r="C108" s="27" t="inlineStr">
        <is>
          <t>Landkreis Starnberg</t>
        </is>
      </c>
      <c r="D108" s="27" t="inlineStr">
        <is>
          <t>Talstraße 117, 82319 Starnberg</t>
        </is>
      </c>
      <c r="E108" s="27" t="inlineStr">
        <is>
          <t>Katharina Berger</t>
        </is>
      </c>
      <c r="F108" s="27" t="inlineStr">
        <is>
          <t>Nettokaltmiete</t>
        </is>
      </c>
      <c r="G108" s="42" t="n">
        <v>9036.18</v>
      </c>
      <c r="H108" s="42" t="n">
        <v>9036.18</v>
      </c>
      <c r="I108" s="42">
        <f>G108-H108</f>
        <v/>
      </c>
      <c r="J108" s="32">
        <f>IF(G108=0,"",H108/G108)</f>
        <v/>
      </c>
      <c r="K108" s="49" t="n"/>
      <c r="L108" s="28">
        <f>IF(K108="","",Hinweise!$C$6-K108)</f>
        <v/>
      </c>
      <c r="M108" s="27" t="inlineStr">
        <is>
          <t>Ausgeglichen</t>
        </is>
      </c>
    </row>
    <row r="109">
      <c r="A109" s="20" t="inlineStr">
        <is>
          <t>LK-0037</t>
        </is>
      </c>
      <c r="B109" s="20" t="inlineStr">
        <is>
          <t>Musterportfolio Süd I GmbH</t>
        </is>
      </c>
      <c r="C109" s="20" t="inlineStr">
        <is>
          <t>Landkreis Starnberg</t>
        </is>
      </c>
      <c r="D109" s="20" t="inlineStr">
        <is>
          <t>Talstraße 117, 82319 Starnberg</t>
        </is>
      </c>
      <c r="E109" s="20" t="inlineStr">
        <is>
          <t>Katharina Berger</t>
        </is>
      </c>
      <c r="F109" s="20" t="inlineStr">
        <is>
          <t>Vorauszahlung Betriebskosten</t>
        </is>
      </c>
      <c r="G109" s="41" t="n">
        <v>1710</v>
      </c>
      <c r="H109" s="41" t="n">
        <v>1710</v>
      </c>
      <c r="I109" s="41">
        <f>G109-H109</f>
        <v/>
      </c>
      <c r="J109" s="26">
        <f>IF(G109=0,"",H109/G109)</f>
        <v/>
      </c>
      <c r="K109" s="46" t="n"/>
      <c r="L109" s="22">
        <f>IF(K109="","",Hinweise!$C$6-K109)</f>
        <v/>
      </c>
      <c r="M109" s="20" t="inlineStr">
        <is>
          <t>Ausgeglichen</t>
        </is>
      </c>
    </row>
    <row r="110">
      <c r="A110" s="27" t="inlineStr">
        <is>
          <t>LK-0037</t>
        </is>
      </c>
      <c r="B110" s="27" t="inlineStr">
        <is>
          <t>Musterportfolio Süd I GmbH</t>
        </is>
      </c>
      <c r="C110" s="27" t="inlineStr">
        <is>
          <t>Landkreis Starnberg</t>
        </is>
      </c>
      <c r="D110" s="27" t="inlineStr">
        <is>
          <t>Talstraße 117, 82319 Starnberg</t>
        </is>
      </c>
      <c r="E110" s="27" t="inlineStr">
        <is>
          <t>Katharina Berger</t>
        </is>
      </c>
      <c r="F110" s="27" t="inlineStr">
        <is>
          <t>Vorauszahlung Heizkosten</t>
        </is>
      </c>
      <c r="G110" s="42" t="n">
        <v>522</v>
      </c>
      <c r="H110" s="42" t="n">
        <v>522</v>
      </c>
      <c r="I110" s="42">
        <f>G110-H110</f>
        <v/>
      </c>
      <c r="J110" s="32">
        <f>IF(G110=0,"",H110/G110)</f>
        <v/>
      </c>
      <c r="K110" s="49" t="n"/>
      <c r="L110" s="28">
        <f>IF(K110="","",Hinweise!$C$6-K110)</f>
        <v/>
      </c>
      <c r="M110" s="27" t="inlineStr">
        <is>
          <t>Ausgeglichen</t>
        </is>
      </c>
    </row>
    <row r="111">
      <c r="A111" s="20" t="inlineStr">
        <is>
          <t>LK-0038</t>
        </is>
      </c>
      <c r="B111" s="20" t="inlineStr">
        <is>
          <t>Musterportfolio Süd I GmbH</t>
        </is>
      </c>
      <c r="C111" s="20" t="inlineStr">
        <is>
          <t>München</t>
        </is>
      </c>
      <c r="D111" s="20" t="inlineStr">
        <is>
          <t>Am Mühlbach 137, 81827 München</t>
        </is>
      </c>
      <c r="E111" s="20" t="inlineStr">
        <is>
          <t>Julia Gruber</t>
        </is>
      </c>
      <c r="F111" s="20" t="inlineStr">
        <is>
          <t>Nettokaltmiete</t>
        </is>
      </c>
      <c r="G111" s="41" t="n">
        <v>11836.98</v>
      </c>
      <c r="H111" s="41" t="n">
        <v>11836.98</v>
      </c>
      <c r="I111" s="41">
        <f>G111-H111</f>
        <v/>
      </c>
      <c r="J111" s="26">
        <f>IF(G111=0,"",H111/G111)</f>
        <v/>
      </c>
      <c r="K111" s="46" t="n"/>
      <c r="L111" s="22">
        <f>IF(K111="","",Hinweise!$C$6-K111)</f>
        <v/>
      </c>
      <c r="M111" s="20" t="inlineStr">
        <is>
          <t>Ausgeglichen</t>
        </is>
      </c>
    </row>
    <row r="112">
      <c r="A112" s="27" t="inlineStr">
        <is>
          <t>LK-0038</t>
        </is>
      </c>
      <c r="B112" s="27" t="inlineStr">
        <is>
          <t>Musterportfolio Süd I GmbH</t>
        </is>
      </c>
      <c r="C112" s="27" t="inlineStr">
        <is>
          <t>München</t>
        </is>
      </c>
      <c r="D112" s="27" t="inlineStr">
        <is>
          <t>Am Mühlbach 137, 81827 München</t>
        </is>
      </c>
      <c r="E112" s="27" t="inlineStr">
        <is>
          <t>Julia Gruber</t>
        </is>
      </c>
      <c r="F112" s="27" t="inlineStr">
        <is>
          <t>Vorauszahlung Betriebskosten</t>
        </is>
      </c>
      <c r="G112" s="42" t="n">
        <v>2124</v>
      </c>
      <c r="H112" s="42" t="n">
        <v>2124</v>
      </c>
      <c r="I112" s="42">
        <f>G112-H112</f>
        <v/>
      </c>
      <c r="J112" s="32">
        <f>IF(G112=0,"",H112/G112)</f>
        <v/>
      </c>
      <c r="K112" s="49" t="n"/>
      <c r="L112" s="28">
        <f>IF(K112="","",Hinweise!$C$6-K112)</f>
        <v/>
      </c>
      <c r="M112" s="27" t="inlineStr">
        <is>
          <t>Ausgeglichen</t>
        </is>
      </c>
    </row>
    <row r="113">
      <c r="A113" s="20" t="inlineStr">
        <is>
          <t>LK-0038</t>
        </is>
      </c>
      <c r="B113" s="20" t="inlineStr">
        <is>
          <t>Musterportfolio Süd I GmbH</t>
        </is>
      </c>
      <c r="C113" s="20" t="inlineStr">
        <is>
          <t>München</t>
        </is>
      </c>
      <c r="D113" s="20" t="inlineStr">
        <is>
          <t>Am Mühlbach 137, 81827 München</t>
        </is>
      </c>
      <c r="E113" s="20" t="inlineStr">
        <is>
          <t>Julia Gruber</t>
        </is>
      </c>
      <c r="F113" s="20" t="inlineStr">
        <is>
          <t>Vorauszahlung Heizkosten</t>
        </is>
      </c>
      <c r="G113" s="41" t="n">
        <v>819</v>
      </c>
      <c r="H113" s="41" t="n">
        <v>819</v>
      </c>
      <c r="I113" s="41">
        <f>G113-H113</f>
        <v/>
      </c>
      <c r="J113" s="26">
        <f>IF(G113=0,"",H113/G113)</f>
        <v/>
      </c>
      <c r="K113" s="46" t="n"/>
      <c r="L113" s="22">
        <f>IF(K113="","",Hinweise!$C$6-K113)</f>
        <v/>
      </c>
      <c r="M113" s="20" t="inlineStr">
        <is>
          <t>Ausgeglichen</t>
        </is>
      </c>
    </row>
    <row r="114">
      <c r="A114" s="27" t="inlineStr">
        <is>
          <t>LK-0039</t>
        </is>
      </c>
      <c r="B114" s="27" t="inlineStr">
        <is>
          <t>Musterportfolio Süd I GmbH</t>
        </is>
      </c>
      <c r="C114" s="27" t="inlineStr">
        <is>
          <t>München</t>
        </is>
      </c>
      <c r="D114" s="27" t="inlineStr">
        <is>
          <t>Am Mühlbach 75, 81541 München</t>
        </is>
      </c>
      <c r="E114" s="27" t="inlineStr">
        <is>
          <t>Johanna Wimmer</t>
        </is>
      </c>
      <c r="F114" s="27" t="inlineStr">
        <is>
          <t>Nettokaltmiete</t>
        </is>
      </c>
      <c r="G114" s="42" t="n">
        <v>9360</v>
      </c>
      <c r="H114" s="42" t="n">
        <v>9360</v>
      </c>
      <c r="I114" s="42">
        <f>G114-H114</f>
        <v/>
      </c>
      <c r="J114" s="32">
        <f>IF(G114=0,"",H114/G114)</f>
        <v/>
      </c>
      <c r="K114" s="49" t="n"/>
      <c r="L114" s="28">
        <f>IF(K114="","",Hinweise!$C$6-K114)</f>
        <v/>
      </c>
      <c r="M114" s="27" t="inlineStr">
        <is>
          <t>Ausgeglichen</t>
        </is>
      </c>
    </row>
    <row r="115">
      <c r="A115" s="20" t="inlineStr">
        <is>
          <t>LK-0039</t>
        </is>
      </c>
      <c r="B115" s="20" t="inlineStr">
        <is>
          <t>Musterportfolio Süd I GmbH</t>
        </is>
      </c>
      <c r="C115" s="20" t="inlineStr">
        <is>
          <t>München</t>
        </is>
      </c>
      <c r="D115" s="20" t="inlineStr">
        <is>
          <t>Am Mühlbach 75, 81541 München</t>
        </is>
      </c>
      <c r="E115" s="20" t="inlineStr">
        <is>
          <t>Johanna Wimmer</t>
        </is>
      </c>
      <c r="F115" s="20" t="inlineStr">
        <is>
          <t>Vorauszahlung Betriebskosten</t>
        </is>
      </c>
      <c r="G115" s="41" t="n">
        <v>1665</v>
      </c>
      <c r="H115" s="41" t="n">
        <v>1665</v>
      </c>
      <c r="I115" s="41">
        <f>G115-H115</f>
        <v/>
      </c>
      <c r="J115" s="26">
        <f>IF(G115=0,"",H115/G115)</f>
        <v/>
      </c>
      <c r="K115" s="46" t="n"/>
      <c r="L115" s="22">
        <f>IF(K115="","",Hinweise!$C$6-K115)</f>
        <v/>
      </c>
      <c r="M115" s="20" t="inlineStr">
        <is>
          <t>Ausgeglichen</t>
        </is>
      </c>
    </row>
    <row r="116">
      <c r="A116" s="27" t="inlineStr">
        <is>
          <t>LK-0039</t>
        </is>
      </c>
      <c r="B116" s="27" t="inlineStr">
        <is>
          <t>Musterportfolio Süd I GmbH</t>
        </is>
      </c>
      <c r="C116" s="27" t="inlineStr">
        <is>
          <t>München</t>
        </is>
      </c>
      <c r="D116" s="27" t="inlineStr">
        <is>
          <t>Am Mühlbach 75, 81541 München</t>
        </is>
      </c>
      <c r="E116" s="27" t="inlineStr">
        <is>
          <t>Johanna Wimmer</t>
        </is>
      </c>
      <c r="F116" s="27" t="inlineStr">
        <is>
          <t>Vorauszahlung Heizkosten</t>
        </is>
      </c>
      <c r="G116" s="42" t="n">
        <v>486</v>
      </c>
      <c r="H116" s="42" t="n">
        <v>486</v>
      </c>
      <c r="I116" s="42">
        <f>G116-H116</f>
        <v/>
      </c>
      <c r="J116" s="32">
        <f>IF(G116=0,"",H116/G116)</f>
        <v/>
      </c>
      <c r="K116" s="49" t="n"/>
      <c r="L116" s="28">
        <f>IF(K116="","",Hinweise!$C$6-K116)</f>
        <v/>
      </c>
      <c r="M116" s="27" t="inlineStr">
        <is>
          <t>Ausgeglichen</t>
        </is>
      </c>
    </row>
    <row r="117">
      <c r="A117" s="20" t="inlineStr">
        <is>
          <t>LK-0040</t>
        </is>
      </c>
      <c r="B117" s="20" t="inlineStr">
        <is>
          <t>Musterportfolio Süd I GmbH</t>
        </is>
      </c>
      <c r="C117" s="20" t="inlineStr">
        <is>
          <t>Landkreis Fürstenfeldbruck</t>
        </is>
      </c>
      <c r="D117" s="20" t="inlineStr">
        <is>
          <t>Birkenallee 40, 82110 Germering</t>
        </is>
      </c>
      <c r="E117" s="20" t="inlineStr">
        <is>
          <t>Marie Schmid</t>
        </is>
      </c>
      <c r="F117" s="20" t="inlineStr">
        <is>
          <t>Nettokaltmiete</t>
        </is>
      </c>
      <c r="G117" s="41" t="n">
        <v>14507.91</v>
      </c>
      <c r="H117" s="41" t="n">
        <v>14507.91</v>
      </c>
      <c r="I117" s="41">
        <f>G117-H117</f>
        <v/>
      </c>
      <c r="J117" s="26">
        <f>IF(G117=0,"",H117/G117)</f>
        <v/>
      </c>
      <c r="K117" s="46" t="n"/>
      <c r="L117" s="22">
        <f>IF(K117="","",Hinweise!$C$6-K117)</f>
        <v/>
      </c>
      <c r="M117" s="20" t="inlineStr">
        <is>
          <t>Ausgeglichen</t>
        </is>
      </c>
    </row>
    <row r="118">
      <c r="A118" s="27" t="inlineStr">
        <is>
          <t>LK-0040</t>
        </is>
      </c>
      <c r="B118" s="27" t="inlineStr">
        <is>
          <t>Musterportfolio Süd I GmbH</t>
        </is>
      </c>
      <c r="C118" s="27" t="inlineStr">
        <is>
          <t>Landkreis Fürstenfeldbruck</t>
        </is>
      </c>
      <c r="D118" s="27" t="inlineStr">
        <is>
          <t>Birkenallee 40, 82110 Germering</t>
        </is>
      </c>
      <c r="E118" s="27" t="inlineStr">
        <is>
          <t>Marie Schmid</t>
        </is>
      </c>
      <c r="F118" s="27" t="inlineStr">
        <is>
          <t>Vorauszahlung Betriebskosten</t>
        </is>
      </c>
      <c r="G118" s="42" t="n">
        <v>3051</v>
      </c>
      <c r="H118" s="42" t="n">
        <v>3051</v>
      </c>
      <c r="I118" s="42">
        <f>G118-H118</f>
        <v/>
      </c>
      <c r="J118" s="32">
        <f>IF(G118=0,"",H118/G118)</f>
        <v/>
      </c>
      <c r="K118" s="49" t="n"/>
      <c r="L118" s="28">
        <f>IF(K118="","",Hinweise!$C$6-K118)</f>
        <v/>
      </c>
      <c r="M118" s="27" t="inlineStr">
        <is>
          <t>Ausgeglichen</t>
        </is>
      </c>
    </row>
    <row r="119">
      <c r="A119" s="20" t="inlineStr">
        <is>
          <t>LK-0040</t>
        </is>
      </c>
      <c r="B119" s="20" t="inlineStr">
        <is>
          <t>Musterportfolio Süd I GmbH</t>
        </is>
      </c>
      <c r="C119" s="20" t="inlineStr">
        <is>
          <t>Landkreis Fürstenfeldbruck</t>
        </is>
      </c>
      <c r="D119" s="20" t="inlineStr">
        <is>
          <t>Birkenallee 40, 82110 Germering</t>
        </is>
      </c>
      <c r="E119" s="20" t="inlineStr">
        <is>
          <t>Marie Schmid</t>
        </is>
      </c>
      <c r="F119" s="20" t="inlineStr">
        <is>
          <t>Vorauszahlung Heizkosten</t>
        </is>
      </c>
      <c r="G119" s="41" t="n">
        <v>1395</v>
      </c>
      <c r="H119" s="41" t="n">
        <v>1395</v>
      </c>
      <c r="I119" s="41">
        <f>G119-H119</f>
        <v/>
      </c>
      <c r="J119" s="26">
        <f>IF(G119=0,"",H119/G119)</f>
        <v/>
      </c>
      <c r="K119" s="46" t="n"/>
      <c r="L119" s="22">
        <f>IF(K119="","",Hinweise!$C$6-K119)</f>
        <v/>
      </c>
      <c r="M119" s="20" t="inlineStr">
        <is>
          <t>Ausgeglichen</t>
        </is>
      </c>
    </row>
    <row r="120">
      <c r="A120" s="27" t="inlineStr">
        <is>
          <t>LK-0041</t>
        </is>
      </c>
      <c r="B120" s="27" t="inlineStr">
        <is>
          <t>Musterportfolio Süd I GmbH</t>
        </is>
      </c>
      <c r="C120" s="27" t="inlineStr">
        <is>
          <t>Landkreis Fürstenfeldbruck</t>
        </is>
      </c>
      <c r="D120" s="27" t="inlineStr">
        <is>
          <t>Fliederweg 17, 82178 Puchheim</t>
        </is>
      </c>
      <c r="E120" s="27" t="inlineStr">
        <is>
          <t>Elias Steiner</t>
        </is>
      </c>
      <c r="F120" s="27" t="inlineStr">
        <is>
          <t>Nettokaltmiete</t>
        </is>
      </c>
      <c r="G120" s="42" t="n">
        <v>8316.629999999999</v>
      </c>
      <c r="H120" s="42" t="n">
        <v>8316.629999999999</v>
      </c>
      <c r="I120" s="42">
        <f>G120-H120</f>
        <v/>
      </c>
      <c r="J120" s="32">
        <f>IF(G120=0,"",H120/G120)</f>
        <v/>
      </c>
      <c r="K120" s="49" t="n"/>
      <c r="L120" s="28">
        <f>IF(K120="","",Hinweise!$C$6-K120)</f>
        <v/>
      </c>
      <c r="M120" s="27" t="inlineStr">
        <is>
          <t>Ausgeglichen</t>
        </is>
      </c>
    </row>
    <row r="121">
      <c r="A121" s="20" t="inlineStr">
        <is>
          <t>LK-0041</t>
        </is>
      </c>
      <c r="B121" s="20" t="inlineStr">
        <is>
          <t>Musterportfolio Süd I GmbH</t>
        </is>
      </c>
      <c r="C121" s="20" t="inlineStr">
        <is>
          <t>Landkreis Fürstenfeldbruck</t>
        </is>
      </c>
      <c r="D121" s="20" t="inlineStr">
        <is>
          <t>Fliederweg 17, 82178 Puchheim</t>
        </is>
      </c>
      <c r="E121" s="20" t="inlineStr">
        <is>
          <t>Elias Steiner</t>
        </is>
      </c>
      <c r="F121" s="20" t="inlineStr">
        <is>
          <t>Vorauszahlung Betriebskosten</t>
        </is>
      </c>
      <c r="G121" s="41" t="n">
        <v>1863</v>
      </c>
      <c r="H121" s="41" t="n">
        <v>1863</v>
      </c>
      <c r="I121" s="41">
        <f>G121-H121</f>
        <v/>
      </c>
      <c r="J121" s="26">
        <f>IF(G121=0,"",H121/G121)</f>
        <v/>
      </c>
      <c r="K121" s="46" t="n"/>
      <c r="L121" s="22">
        <f>IF(K121="","",Hinweise!$C$6-K121)</f>
        <v/>
      </c>
      <c r="M121" s="20" t="inlineStr">
        <is>
          <t>Ausgeglichen</t>
        </is>
      </c>
    </row>
    <row r="122">
      <c r="A122" s="27" t="inlineStr">
        <is>
          <t>LK-0041</t>
        </is>
      </c>
      <c r="B122" s="27" t="inlineStr">
        <is>
          <t>Musterportfolio Süd I GmbH</t>
        </is>
      </c>
      <c r="C122" s="27" t="inlineStr">
        <is>
          <t>Landkreis Fürstenfeldbruck</t>
        </is>
      </c>
      <c r="D122" s="27" t="inlineStr">
        <is>
          <t>Fliederweg 17, 82178 Puchheim</t>
        </is>
      </c>
      <c r="E122" s="27" t="inlineStr">
        <is>
          <t>Elias Steiner</t>
        </is>
      </c>
      <c r="F122" s="27" t="inlineStr">
        <is>
          <t>Vorauszahlung Heizkosten</t>
        </is>
      </c>
      <c r="G122" s="42" t="n">
        <v>603</v>
      </c>
      <c r="H122" s="42" t="n">
        <v>603</v>
      </c>
      <c r="I122" s="42">
        <f>G122-H122</f>
        <v/>
      </c>
      <c r="J122" s="32">
        <f>IF(G122=0,"",H122/G122)</f>
        <v/>
      </c>
      <c r="K122" s="49" t="n"/>
      <c r="L122" s="28">
        <f>IF(K122="","",Hinweise!$C$6-K122)</f>
        <v/>
      </c>
      <c r="M122" s="27" t="inlineStr">
        <is>
          <t>Ausgeglichen</t>
        </is>
      </c>
    </row>
    <row r="123">
      <c r="A123" s="20" t="inlineStr">
        <is>
          <t>LK-0042</t>
        </is>
      </c>
      <c r="B123" s="20" t="inlineStr">
        <is>
          <t>Musterportfolio Süd I GmbH</t>
        </is>
      </c>
      <c r="C123" s="20" t="inlineStr">
        <is>
          <t>München</t>
        </is>
      </c>
      <c r="D123" s="20" t="inlineStr">
        <is>
          <t>Gartenstraße 1, 81827 München</t>
        </is>
      </c>
      <c r="E123" s="20" t="inlineStr">
        <is>
          <t>Leon Maier</t>
        </is>
      </c>
      <c r="F123" s="20" t="inlineStr">
        <is>
          <t>Nettokaltmiete</t>
        </is>
      </c>
      <c r="G123" s="41" t="n">
        <v>19381.68</v>
      </c>
      <c r="H123" s="41" t="n">
        <v>19381.68</v>
      </c>
      <c r="I123" s="41">
        <f>G123-H123</f>
        <v/>
      </c>
      <c r="J123" s="26">
        <f>IF(G123=0,"",H123/G123)</f>
        <v/>
      </c>
      <c r="K123" s="46" t="n"/>
      <c r="L123" s="22">
        <f>IF(K123="","",Hinweise!$C$6-K123)</f>
        <v/>
      </c>
      <c r="M123" s="20" t="inlineStr">
        <is>
          <t>Ausgeglichen</t>
        </is>
      </c>
    </row>
    <row r="124">
      <c r="A124" s="27" t="inlineStr">
        <is>
          <t>LK-0042</t>
        </is>
      </c>
      <c r="B124" s="27" t="inlineStr">
        <is>
          <t>Musterportfolio Süd I GmbH</t>
        </is>
      </c>
      <c r="C124" s="27" t="inlineStr">
        <is>
          <t>München</t>
        </is>
      </c>
      <c r="D124" s="27" t="inlineStr">
        <is>
          <t>Gartenstraße 1, 81827 München</t>
        </is>
      </c>
      <c r="E124" s="27" t="inlineStr">
        <is>
          <t>Leon Maier</t>
        </is>
      </c>
      <c r="F124" s="27" t="inlineStr">
        <is>
          <t>Vorauszahlung Betriebskosten</t>
        </is>
      </c>
      <c r="G124" s="42" t="n">
        <v>2745</v>
      </c>
      <c r="H124" s="42" t="n">
        <v>2745</v>
      </c>
      <c r="I124" s="42">
        <f>G124-H124</f>
        <v/>
      </c>
      <c r="J124" s="32">
        <f>IF(G124=0,"",H124/G124)</f>
        <v/>
      </c>
      <c r="K124" s="49" t="n"/>
      <c r="L124" s="28">
        <f>IF(K124="","",Hinweise!$C$6-K124)</f>
        <v/>
      </c>
      <c r="M124" s="27" t="inlineStr">
        <is>
          <t>Ausgeglichen</t>
        </is>
      </c>
    </row>
    <row r="125">
      <c r="A125" s="20" t="inlineStr">
        <is>
          <t>LK-0042</t>
        </is>
      </c>
      <c r="B125" s="20" t="inlineStr">
        <is>
          <t>Musterportfolio Süd I GmbH</t>
        </is>
      </c>
      <c r="C125" s="20" t="inlineStr">
        <is>
          <t>München</t>
        </is>
      </c>
      <c r="D125" s="20" t="inlineStr">
        <is>
          <t>Gartenstraße 1, 81827 München</t>
        </is>
      </c>
      <c r="E125" s="20" t="inlineStr">
        <is>
          <t>Leon Maier</t>
        </is>
      </c>
      <c r="F125" s="20" t="inlineStr">
        <is>
          <t>Vorauszahlung Heizkosten</t>
        </is>
      </c>
      <c r="G125" s="41" t="n">
        <v>945</v>
      </c>
      <c r="H125" s="41" t="n">
        <v>945</v>
      </c>
      <c r="I125" s="41">
        <f>G125-H125</f>
        <v/>
      </c>
      <c r="J125" s="26">
        <f>IF(G125=0,"",H125/G125)</f>
        <v/>
      </c>
      <c r="K125" s="46" t="n"/>
      <c r="L125" s="22">
        <f>IF(K125="","",Hinweise!$C$6-K125)</f>
        <v/>
      </c>
      <c r="M125" s="20" t="inlineStr">
        <is>
          <t>Ausgeglichen</t>
        </is>
      </c>
    </row>
    <row r="126">
      <c r="A126" s="27" t="inlineStr">
        <is>
          <t>LK-0043</t>
        </is>
      </c>
      <c r="B126" s="27" t="inlineStr">
        <is>
          <t>Musterportfolio Süd II GmbH</t>
        </is>
      </c>
      <c r="C126" s="27" t="inlineStr">
        <is>
          <t>Landkreis Fürstenfeldbruck</t>
        </is>
      </c>
      <c r="D126" s="27" t="inlineStr">
        <is>
          <t>Birkenallee 114b, 82110 Germering</t>
        </is>
      </c>
      <c r="E126" s="27" t="inlineStr">
        <is>
          <t>Johanna Schmid</t>
        </is>
      </c>
      <c r="F126" s="27" t="inlineStr">
        <is>
          <t>Nettokaltmiete</t>
        </is>
      </c>
      <c r="G126" s="42" t="n">
        <v>8376.120000000001</v>
      </c>
      <c r="H126" s="42" t="n">
        <v>8376.120000000001</v>
      </c>
      <c r="I126" s="42">
        <f>G126-H126</f>
        <v/>
      </c>
      <c r="J126" s="32">
        <f>IF(G126=0,"",H126/G126)</f>
        <v/>
      </c>
      <c r="K126" s="49" t="n"/>
      <c r="L126" s="28">
        <f>IF(K126="","",Hinweise!$C$6-K126)</f>
        <v/>
      </c>
      <c r="M126" s="27" t="inlineStr">
        <is>
          <t>Ausgeglichen</t>
        </is>
      </c>
    </row>
    <row r="127">
      <c r="A127" s="20" t="inlineStr">
        <is>
          <t>LK-0043</t>
        </is>
      </c>
      <c r="B127" s="20" t="inlineStr">
        <is>
          <t>Musterportfolio Süd II GmbH</t>
        </is>
      </c>
      <c r="C127" s="20" t="inlineStr">
        <is>
          <t>Landkreis Fürstenfeldbruck</t>
        </is>
      </c>
      <c r="D127" s="20" t="inlineStr">
        <is>
          <t>Birkenallee 114b, 82110 Germering</t>
        </is>
      </c>
      <c r="E127" s="20" t="inlineStr">
        <is>
          <t>Johanna Schmid</t>
        </is>
      </c>
      <c r="F127" s="20" t="inlineStr">
        <is>
          <t>Vorauszahlung Betriebskosten</t>
        </is>
      </c>
      <c r="G127" s="41" t="n">
        <v>1476</v>
      </c>
      <c r="H127" s="41" t="n">
        <v>1476</v>
      </c>
      <c r="I127" s="41">
        <f>G127-H127</f>
        <v/>
      </c>
      <c r="J127" s="26">
        <f>IF(G127=0,"",H127/G127)</f>
        <v/>
      </c>
      <c r="K127" s="46" t="n"/>
      <c r="L127" s="22">
        <f>IF(K127="","",Hinweise!$C$6-K127)</f>
        <v/>
      </c>
      <c r="M127" s="20" t="inlineStr">
        <is>
          <t>Ausgeglichen</t>
        </is>
      </c>
    </row>
    <row r="128">
      <c r="A128" s="27" t="inlineStr">
        <is>
          <t>LK-0043</t>
        </is>
      </c>
      <c r="B128" s="27" t="inlineStr">
        <is>
          <t>Musterportfolio Süd II GmbH</t>
        </is>
      </c>
      <c r="C128" s="27" t="inlineStr">
        <is>
          <t>Landkreis Fürstenfeldbruck</t>
        </is>
      </c>
      <c r="D128" s="27" t="inlineStr">
        <is>
          <t>Birkenallee 114b, 82110 Germering</t>
        </is>
      </c>
      <c r="E128" s="27" t="inlineStr">
        <is>
          <t>Johanna Schmid</t>
        </is>
      </c>
      <c r="F128" s="27" t="inlineStr">
        <is>
          <t>Vorauszahlung Heizkosten</t>
        </is>
      </c>
      <c r="G128" s="42" t="n">
        <v>738</v>
      </c>
      <c r="H128" s="42" t="n">
        <v>738</v>
      </c>
      <c r="I128" s="42">
        <f>G128-H128</f>
        <v/>
      </c>
      <c r="J128" s="32">
        <f>IF(G128=0,"",H128/G128)</f>
        <v/>
      </c>
      <c r="K128" s="49" t="n"/>
      <c r="L128" s="28">
        <f>IF(K128="","",Hinweise!$C$6-K128)</f>
        <v/>
      </c>
      <c r="M128" s="27" t="inlineStr">
        <is>
          <t>Ausgeglichen</t>
        </is>
      </c>
    </row>
    <row r="129">
      <c r="A129" s="20" t="inlineStr">
        <is>
          <t>LK-0045</t>
        </is>
      </c>
      <c r="B129" s="20" t="inlineStr">
        <is>
          <t>Musterportfolio Süd I GmbH</t>
        </is>
      </c>
      <c r="C129" s="20" t="inlineStr">
        <is>
          <t>München</t>
        </is>
      </c>
      <c r="D129" s="20" t="inlineStr">
        <is>
          <t>Am Mühlbach 126a, 81673 München</t>
        </is>
      </c>
      <c r="E129" s="20" t="inlineStr">
        <is>
          <t>David Bauer</t>
        </is>
      </c>
      <c r="F129" s="20" t="inlineStr">
        <is>
          <t>Nettokaltmiete</t>
        </is>
      </c>
      <c r="G129" s="41" t="n">
        <v>19358.82</v>
      </c>
      <c r="H129" s="41" t="n">
        <v>19358.82</v>
      </c>
      <c r="I129" s="41">
        <f>G129-H129</f>
        <v/>
      </c>
      <c r="J129" s="26">
        <f>IF(G129=0,"",H129/G129)</f>
        <v/>
      </c>
      <c r="K129" s="46" t="n"/>
      <c r="L129" s="22">
        <f>IF(K129="","",Hinweise!$C$6-K129)</f>
        <v/>
      </c>
      <c r="M129" s="20" t="inlineStr">
        <is>
          <t>Ausgeglichen</t>
        </is>
      </c>
    </row>
    <row r="130">
      <c r="A130" s="27" t="inlineStr">
        <is>
          <t>LK-0045</t>
        </is>
      </c>
      <c r="B130" s="27" t="inlineStr">
        <is>
          <t>Musterportfolio Süd I GmbH</t>
        </is>
      </c>
      <c r="C130" s="27" t="inlineStr">
        <is>
          <t>München</t>
        </is>
      </c>
      <c r="D130" s="27" t="inlineStr">
        <is>
          <t>Am Mühlbach 126a, 81673 München</t>
        </is>
      </c>
      <c r="E130" s="27" t="inlineStr">
        <is>
          <t>David Bauer</t>
        </is>
      </c>
      <c r="F130" s="27" t="inlineStr">
        <is>
          <t>Vorauszahlung Betriebskosten</t>
        </is>
      </c>
      <c r="G130" s="42" t="n">
        <v>2502</v>
      </c>
      <c r="H130" s="42" t="n">
        <v>2502</v>
      </c>
      <c r="I130" s="42">
        <f>G130-H130</f>
        <v/>
      </c>
      <c r="J130" s="32">
        <f>IF(G130=0,"",H130/G130)</f>
        <v/>
      </c>
      <c r="K130" s="49" t="n"/>
      <c r="L130" s="28">
        <f>IF(K130="","",Hinweise!$C$6-K130)</f>
        <v/>
      </c>
      <c r="M130" s="27" t="inlineStr">
        <is>
          <t>Ausgeglichen</t>
        </is>
      </c>
    </row>
    <row r="131">
      <c r="A131" s="20" t="inlineStr">
        <is>
          <t>LK-0045</t>
        </is>
      </c>
      <c r="B131" s="20" t="inlineStr">
        <is>
          <t>Musterportfolio Süd I GmbH</t>
        </is>
      </c>
      <c r="C131" s="20" t="inlineStr">
        <is>
          <t>München</t>
        </is>
      </c>
      <c r="D131" s="20" t="inlineStr">
        <is>
          <t>Am Mühlbach 126a, 81673 München</t>
        </is>
      </c>
      <c r="E131" s="20" t="inlineStr">
        <is>
          <t>David Bauer</t>
        </is>
      </c>
      <c r="F131" s="20" t="inlineStr">
        <is>
          <t>Vorauszahlung Heizkosten</t>
        </is>
      </c>
      <c r="G131" s="41" t="n">
        <v>927</v>
      </c>
      <c r="H131" s="41" t="n">
        <v>927</v>
      </c>
      <c r="I131" s="41">
        <f>G131-H131</f>
        <v/>
      </c>
      <c r="J131" s="26">
        <f>IF(G131=0,"",H131/G131)</f>
        <v/>
      </c>
      <c r="K131" s="46" t="n"/>
      <c r="L131" s="22">
        <f>IF(K131="","",Hinweise!$C$6-K131)</f>
        <v/>
      </c>
      <c r="M131" s="20" t="inlineStr">
        <is>
          <t>Ausgeglichen</t>
        </is>
      </c>
    </row>
    <row r="132">
      <c r="A132" s="27" t="inlineStr">
        <is>
          <t>LK-0046</t>
        </is>
      </c>
      <c r="B132" s="27" t="inlineStr">
        <is>
          <t>Musterportfolio Süd II GmbH</t>
        </is>
      </c>
      <c r="C132" s="27" t="inlineStr">
        <is>
          <t>München</t>
        </is>
      </c>
      <c r="D132" s="27" t="inlineStr">
        <is>
          <t>Ahornweg 53, 81827 München</t>
        </is>
      </c>
      <c r="E132" s="27" t="inlineStr">
        <is>
          <t>Benedikt Fuchs</t>
        </is>
      </c>
      <c r="F132" s="27" t="inlineStr">
        <is>
          <t>Nettokaltmiete</t>
        </is>
      </c>
      <c r="G132" s="42" t="n">
        <v>16008.93</v>
      </c>
      <c r="H132" s="42" t="n">
        <v>16008.93</v>
      </c>
      <c r="I132" s="42">
        <f>G132-H132</f>
        <v/>
      </c>
      <c r="J132" s="32">
        <f>IF(G132=0,"",H132/G132)</f>
        <v/>
      </c>
      <c r="K132" s="49" t="n"/>
      <c r="L132" s="28">
        <f>IF(K132="","",Hinweise!$C$6-K132)</f>
        <v/>
      </c>
      <c r="M132" s="27" t="inlineStr">
        <is>
          <t>Ausgeglichen</t>
        </is>
      </c>
    </row>
    <row r="133">
      <c r="A133" s="20" t="inlineStr">
        <is>
          <t>LK-0046</t>
        </is>
      </c>
      <c r="B133" s="20" t="inlineStr">
        <is>
          <t>Musterportfolio Süd II GmbH</t>
        </is>
      </c>
      <c r="C133" s="20" t="inlineStr">
        <is>
          <t>München</t>
        </is>
      </c>
      <c r="D133" s="20" t="inlineStr">
        <is>
          <t>Ahornweg 53, 81827 München</t>
        </is>
      </c>
      <c r="E133" s="20" t="inlineStr">
        <is>
          <t>Benedikt Fuchs</t>
        </is>
      </c>
      <c r="F133" s="20" t="inlineStr">
        <is>
          <t>Vorauszahlung Betriebskosten</t>
        </is>
      </c>
      <c r="G133" s="41" t="n">
        <v>2979</v>
      </c>
      <c r="H133" s="41" t="n">
        <v>2979</v>
      </c>
      <c r="I133" s="41">
        <f>G133-H133</f>
        <v/>
      </c>
      <c r="J133" s="26">
        <f>IF(G133=0,"",H133/G133)</f>
        <v/>
      </c>
      <c r="K133" s="46" t="n"/>
      <c r="L133" s="22">
        <f>IF(K133="","",Hinweise!$C$6-K133)</f>
        <v/>
      </c>
      <c r="M133" s="20" t="inlineStr">
        <is>
          <t>Ausgeglichen</t>
        </is>
      </c>
    </row>
    <row r="134">
      <c r="A134" s="27" t="inlineStr">
        <is>
          <t>LK-0046</t>
        </is>
      </c>
      <c r="B134" s="27" t="inlineStr">
        <is>
          <t>Musterportfolio Süd II GmbH</t>
        </is>
      </c>
      <c r="C134" s="27" t="inlineStr">
        <is>
          <t>München</t>
        </is>
      </c>
      <c r="D134" s="27" t="inlineStr">
        <is>
          <t>Ahornweg 53, 81827 München</t>
        </is>
      </c>
      <c r="E134" s="27" t="inlineStr">
        <is>
          <t>Benedikt Fuchs</t>
        </is>
      </c>
      <c r="F134" s="27" t="inlineStr">
        <is>
          <t>Vorauszahlung Heizkosten</t>
        </is>
      </c>
      <c r="G134" s="42" t="n">
        <v>936</v>
      </c>
      <c r="H134" s="42" t="n">
        <v>936</v>
      </c>
      <c r="I134" s="42">
        <f>G134-H134</f>
        <v/>
      </c>
      <c r="J134" s="32">
        <f>IF(G134=0,"",H134/G134)</f>
        <v/>
      </c>
      <c r="K134" s="49" t="n"/>
      <c r="L134" s="28">
        <f>IF(K134="","",Hinweise!$C$6-K134)</f>
        <v/>
      </c>
      <c r="M134" s="27" t="inlineStr">
        <is>
          <t>Ausgeglichen</t>
        </is>
      </c>
    </row>
    <row r="135">
      <c r="A135" s="20" t="inlineStr">
        <is>
          <t>LK-0047</t>
        </is>
      </c>
      <c r="B135" s="20" t="inlineStr">
        <is>
          <t>Musterportfolio Süd I GmbH</t>
        </is>
      </c>
      <c r="C135" s="20" t="inlineStr">
        <is>
          <t>München</t>
        </is>
      </c>
      <c r="D135" s="20" t="inlineStr">
        <is>
          <t>Eschenstraße 126a, 80797 München</t>
        </is>
      </c>
      <c r="E135" s="20" t="inlineStr">
        <is>
          <t>Lea Moser</t>
        </is>
      </c>
      <c r="F135" s="20" t="inlineStr">
        <is>
          <t>Nettokaltmiete</t>
        </is>
      </c>
      <c r="G135" s="41" t="n">
        <v>14137.65</v>
      </c>
      <c r="H135" s="41" t="n">
        <v>14137.65</v>
      </c>
      <c r="I135" s="41">
        <f>G135-H135</f>
        <v/>
      </c>
      <c r="J135" s="26">
        <f>IF(G135=0,"",H135/G135)</f>
        <v/>
      </c>
      <c r="K135" s="46" t="n"/>
      <c r="L135" s="22">
        <f>IF(K135="","",Hinweise!$C$6-K135)</f>
        <v/>
      </c>
      <c r="M135" s="20" t="inlineStr">
        <is>
          <t>Ausgeglichen</t>
        </is>
      </c>
    </row>
    <row r="136">
      <c r="A136" s="27" t="inlineStr">
        <is>
          <t>LK-0047</t>
        </is>
      </c>
      <c r="B136" s="27" t="inlineStr">
        <is>
          <t>Musterportfolio Süd I GmbH</t>
        </is>
      </c>
      <c r="C136" s="27" t="inlineStr">
        <is>
          <t>München</t>
        </is>
      </c>
      <c r="D136" s="27" t="inlineStr">
        <is>
          <t>Eschenstraße 126a, 80797 München</t>
        </is>
      </c>
      <c r="E136" s="27" t="inlineStr">
        <is>
          <t>Lea Moser</t>
        </is>
      </c>
      <c r="F136" s="27" t="inlineStr">
        <is>
          <t>Vorauszahlung Betriebskosten</t>
        </is>
      </c>
      <c r="G136" s="42" t="n">
        <v>2304</v>
      </c>
      <c r="H136" s="42" t="n">
        <v>2304</v>
      </c>
      <c r="I136" s="42">
        <f>G136-H136</f>
        <v/>
      </c>
      <c r="J136" s="32">
        <f>IF(G136=0,"",H136/G136)</f>
        <v/>
      </c>
      <c r="K136" s="49" t="n"/>
      <c r="L136" s="28">
        <f>IF(K136="","",Hinweise!$C$6-K136)</f>
        <v/>
      </c>
      <c r="M136" s="27" t="inlineStr">
        <is>
          <t>Ausgeglichen</t>
        </is>
      </c>
    </row>
    <row r="137">
      <c r="A137" s="20" t="inlineStr">
        <is>
          <t>LK-0047</t>
        </is>
      </c>
      <c r="B137" s="20" t="inlineStr">
        <is>
          <t>Musterportfolio Süd I GmbH</t>
        </is>
      </c>
      <c r="C137" s="20" t="inlineStr">
        <is>
          <t>München</t>
        </is>
      </c>
      <c r="D137" s="20" t="inlineStr">
        <is>
          <t>Eschenstraße 126a, 80797 München</t>
        </is>
      </c>
      <c r="E137" s="20" t="inlineStr">
        <is>
          <t>Lea Moser</t>
        </is>
      </c>
      <c r="F137" s="20" t="inlineStr">
        <is>
          <t>Vorauszahlung Heizkosten</t>
        </is>
      </c>
      <c r="G137" s="41" t="n">
        <v>999</v>
      </c>
      <c r="H137" s="41" t="n">
        <v>999</v>
      </c>
      <c r="I137" s="41">
        <f>G137-H137</f>
        <v/>
      </c>
      <c r="J137" s="26">
        <f>IF(G137=0,"",H137/G137)</f>
        <v/>
      </c>
      <c r="K137" s="46" t="n"/>
      <c r="L137" s="22">
        <f>IF(K137="","",Hinweise!$C$6-K137)</f>
        <v/>
      </c>
      <c r="M137" s="20" t="inlineStr">
        <is>
          <t>Ausgeglichen</t>
        </is>
      </c>
    </row>
    <row r="138">
      <c r="A138" s="27" t="inlineStr">
        <is>
          <t>LK-0048</t>
        </is>
      </c>
      <c r="B138" s="27" t="inlineStr">
        <is>
          <t>Musterportfolio Süd II GmbH</t>
        </is>
      </c>
      <c r="C138" s="27" t="inlineStr">
        <is>
          <t>München</t>
        </is>
      </c>
      <c r="D138" s="27" t="inlineStr">
        <is>
          <t>Eschenstraße 53, 80939 München</t>
        </is>
      </c>
      <c r="E138" s="27" t="inlineStr">
        <is>
          <t>Johanna Huber</t>
        </is>
      </c>
      <c r="F138" s="27" t="inlineStr">
        <is>
          <t>Nettokaltmiete</t>
        </is>
      </c>
      <c r="G138" s="42" t="n">
        <v>8145.45</v>
      </c>
      <c r="H138" s="42" t="n">
        <v>8145.45</v>
      </c>
      <c r="I138" s="42">
        <f>G138-H138</f>
        <v/>
      </c>
      <c r="J138" s="32">
        <f>IF(G138=0,"",H138/G138)</f>
        <v/>
      </c>
      <c r="K138" s="49" t="n"/>
      <c r="L138" s="28">
        <f>IF(K138="","",Hinweise!$C$6-K138)</f>
        <v/>
      </c>
      <c r="M138" s="27" t="inlineStr">
        <is>
          <t>Ausgeglichen</t>
        </is>
      </c>
    </row>
    <row r="139">
      <c r="A139" s="20" t="inlineStr">
        <is>
          <t>LK-0048</t>
        </is>
      </c>
      <c r="B139" s="20" t="inlineStr">
        <is>
          <t>Musterportfolio Süd II GmbH</t>
        </is>
      </c>
      <c r="C139" s="20" t="inlineStr">
        <is>
          <t>München</t>
        </is>
      </c>
      <c r="D139" s="20" t="inlineStr">
        <is>
          <t>Eschenstraße 53, 80939 München</t>
        </is>
      </c>
      <c r="E139" s="20" t="inlineStr">
        <is>
          <t>Johanna Huber</t>
        </is>
      </c>
      <c r="F139" s="20" t="inlineStr">
        <is>
          <t>Vorauszahlung Betriebskosten</t>
        </is>
      </c>
      <c r="G139" s="41" t="n">
        <v>1026</v>
      </c>
      <c r="H139" s="41" t="n">
        <v>1026</v>
      </c>
      <c r="I139" s="41">
        <f>G139-H139</f>
        <v/>
      </c>
      <c r="J139" s="26">
        <f>IF(G139=0,"",H139/G139)</f>
        <v/>
      </c>
      <c r="K139" s="46" t="n"/>
      <c r="L139" s="22">
        <f>IF(K139="","",Hinweise!$C$6-K139)</f>
        <v/>
      </c>
      <c r="M139" s="20" t="inlineStr">
        <is>
          <t>Ausgeglichen</t>
        </is>
      </c>
    </row>
    <row r="140">
      <c r="A140" s="27" t="inlineStr">
        <is>
          <t>LK-0048</t>
        </is>
      </c>
      <c r="B140" s="27" t="inlineStr">
        <is>
          <t>Musterportfolio Süd II GmbH</t>
        </is>
      </c>
      <c r="C140" s="27" t="inlineStr">
        <is>
          <t>München</t>
        </is>
      </c>
      <c r="D140" s="27" t="inlineStr">
        <is>
          <t>Eschenstraße 53, 80939 München</t>
        </is>
      </c>
      <c r="E140" s="27" t="inlineStr">
        <is>
          <t>Johanna Huber</t>
        </is>
      </c>
      <c r="F140" s="27" t="inlineStr">
        <is>
          <t>Vorauszahlung Heizkosten</t>
        </is>
      </c>
      <c r="G140" s="42" t="n">
        <v>405</v>
      </c>
      <c r="H140" s="42" t="n">
        <v>405</v>
      </c>
      <c r="I140" s="42">
        <f>G140-H140</f>
        <v/>
      </c>
      <c r="J140" s="32">
        <f>IF(G140=0,"",H140/G140)</f>
        <v/>
      </c>
      <c r="K140" s="49" t="n"/>
      <c r="L140" s="28">
        <f>IF(K140="","",Hinweise!$C$6-K140)</f>
        <v/>
      </c>
      <c r="M140" s="27" t="inlineStr">
        <is>
          <t>Ausgeglichen</t>
        </is>
      </c>
    </row>
    <row r="141">
      <c r="A141" s="20" t="inlineStr">
        <is>
          <t>LK-0049</t>
        </is>
      </c>
      <c r="B141" s="20" t="inlineStr">
        <is>
          <t>Musterportfolio Süd II GmbH</t>
        </is>
      </c>
      <c r="C141" s="20" t="inlineStr">
        <is>
          <t>Landkreis Fürstenfeldbruck</t>
        </is>
      </c>
      <c r="D141" s="20" t="inlineStr">
        <is>
          <t>Talstraße 111, 82110 Germering</t>
        </is>
      </c>
      <c r="E141" s="20" t="inlineStr">
        <is>
          <t>Jonas Schmid</t>
        </is>
      </c>
      <c r="F141" s="20" t="inlineStr">
        <is>
          <t>Nettokaltmiete</t>
        </is>
      </c>
      <c r="G141" s="41" t="n">
        <v>7633.89</v>
      </c>
      <c r="H141" s="41" t="n">
        <v>7633.89</v>
      </c>
      <c r="I141" s="41">
        <f>G141-H141</f>
        <v/>
      </c>
      <c r="J141" s="26">
        <f>IF(G141=0,"",H141/G141)</f>
        <v/>
      </c>
      <c r="K141" s="46" t="n"/>
      <c r="L141" s="22">
        <f>IF(K141="","",Hinweise!$C$6-K141)</f>
        <v/>
      </c>
      <c r="M141" s="20" t="inlineStr">
        <is>
          <t>Ausgeglichen</t>
        </is>
      </c>
    </row>
    <row r="142">
      <c r="A142" s="27" t="inlineStr">
        <is>
          <t>LK-0049</t>
        </is>
      </c>
      <c r="B142" s="27" t="inlineStr">
        <is>
          <t>Musterportfolio Süd II GmbH</t>
        </is>
      </c>
      <c r="C142" s="27" t="inlineStr">
        <is>
          <t>Landkreis Fürstenfeldbruck</t>
        </is>
      </c>
      <c r="D142" s="27" t="inlineStr">
        <is>
          <t>Talstraße 111, 82110 Germering</t>
        </is>
      </c>
      <c r="E142" s="27" t="inlineStr">
        <is>
          <t>Jonas Schmid</t>
        </is>
      </c>
      <c r="F142" s="27" t="inlineStr">
        <is>
          <t>Vorauszahlung Betriebskosten</t>
        </is>
      </c>
      <c r="G142" s="42" t="n">
        <v>1422</v>
      </c>
      <c r="H142" s="42" t="n">
        <v>1422</v>
      </c>
      <c r="I142" s="42">
        <f>G142-H142</f>
        <v/>
      </c>
      <c r="J142" s="32">
        <f>IF(G142=0,"",H142/G142)</f>
        <v/>
      </c>
      <c r="K142" s="49" t="n"/>
      <c r="L142" s="28">
        <f>IF(K142="","",Hinweise!$C$6-K142)</f>
        <v/>
      </c>
      <c r="M142" s="27" t="inlineStr">
        <is>
          <t>Ausgeglichen</t>
        </is>
      </c>
    </row>
    <row r="143">
      <c r="A143" s="20" t="inlineStr">
        <is>
          <t>LK-0049</t>
        </is>
      </c>
      <c r="B143" s="20" t="inlineStr">
        <is>
          <t>Musterportfolio Süd II GmbH</t>
        </is>
      </c>
      <c r="C143" s="20" t="inlineStr">
        <is>
          <t>Landkreis Fürstenfeldbruck</t>
        </is>
      </c>
      <c r="D143" s="20" t="inlineStr">
        <is>
          <t>Talstraße 111, 82110 Germering</t>
        </is>
      </c>
      <c r="E143" s="20" t="inlineStr">
        <is>
          <t>Jonas Schmid</t>
        </is>
      </c>
      <c r="F143" s="20" t="inlineStr">
        <is>
          <t>Vorauszahlung Heizkosten</t>
        </is>
      </c>
      <c r="G143" s="41" t="n">
        <v>657</v>
      </c>
      <c r="H143" s="41" t="n">
        <v>657</v>
      </c>
      <c r="I143" s="41">
        <f>G143-H143</f>
        <v/>
      </c>
      <c r="J143" s="26">
        <f>IF(G143=0,"",H143/G143)</f>
        <v/>
      </c>
      <c r="K143" s="46" t="n"/>
      <c r="L143" s="22">
        <f>IF(K143="","",Hinweise!$C$6-K143)</f>
        <v/>
      </c>
      <c r="M143" s="20" t="inlineStr">
        <is>
          <t>Ausgeglichen</t>
        </is>
      </c>
    </row>
    <row r="144">
      <c r="A144" s="27" t="inlineStr">
        <is>
          <t>LK-0050</t>
        </is>
      </c>
      <c r="B144" s="27" t="inlineStr">
        <is>
          <t>Musterportfolio Süd II GmbH</t>
        </is>
      </c>
      <c r="C144" s="27" t="inlineStr">
        <is>
          <t>Landkreis Starnberg</t>
        </is>
      </c>
      <c r="D144" s="27" t="inlineStr">
        <is>
          <t>Am Kirchplatz 43b, 82319 Starnberg</t>
        </is>
      </c>
      <c r="E144" s="27" t="inlineStr">
        <is>
          <t>Lukas Aigner</t>
        </is>
      </c>
      <c r="F144" s="27" t="inlineStr">
        <is>
          <t>Nettokaltmiete</t>
        </is>
      </c>
      <c r="G144" s="42" t="n">
        <v>12487.86</v>
      </c>
      <c r="H144" s="42" t="n">
        <v>12487.86</v>
      </c>
      <c r="I144" s="42">
        <f>G144-H144</f>
        <v/>
      </c>
      <c r="J144" s="32">
        <f>IF(G144=0,"",H144/G144)</f>
        <v/>
      </c>
      <c r="K144" s="49" t="n"/>
      <c r="L144" s="28">
        <f>IF(K144="","",Hinweise!$C$6-K144)</f>
        <v/>
      </c>
      <c r="M144" s="27" t="inlineStr">
        <is>
          <t>Ausgeglichen</t>
        </is>
      </c>
    </row>
    <row r="145">
      <c r="A145" s="20" t="inlineStr">
        <is>
          <t>LK-0050</t>
        </is>
      </c>
      <c r="B145" s="20" t="inlineStr">
        <is>
          <t>Musterportfolio Süd II GmbH</t>
        </is>
      </c>
      <c r="C145" s="20" t="inlineStr">
        <is>
          <t>Landkreis Starnberg</t>
        </is>
      </c>
      <c r="D145" s="20" t="inlineStr">
        <is>
          <t>Am Kirchplatz 43b, 82319 Starnberg</t>
        </is>
      </c>
      <c r="E145" s="20" t="inlineStr">
        <is>
          <t>Lukas Aigner</t>
        </is>
      </c>
      <c r="F145" s="20" t="inlineStr">
        <is>
          <t>Vorauszahlung Betriebskosten</t>
        </is>
      </c>
      <c r="G145" s="41" t="n">
        <v>2529</v>
      </c>
      <c r="H145" s="41" t="n">
        <v>2529</v>
      </c>
      <c r="I145" s="41">
        <f>G145-H145</f>
        <v/>
      </c>
      <c r="J145" s="26">
        <f>IF(G145=0,"",H145/G145)</f>
        <v/>
      </c>
      <c r="K145" s="46" t="n"/>
      <c r="L145" s="22">
        <f>IF(K145="","",Hinweise!$C$6-K145)</f>
        <v/>
      </c>
      <c r="M145" s="20" t="inlineStr">
        <is>
          <t>Ausgeglichen</t>
        </is>
      </c>
    </row>
    <row r="146">
      <c r="A146" s="27" t="inlineStr">
        <is>
          <t>LK-0050</t>
        </is>
      </c>
      <c r="B146" s="27" t="inlineStr">
        <is>
          <t>Musterportfolio Süd II GmbH</t>
        </is>
      </c>
      <c r="C146" s="27" t="inlineStr">
        <is>
          <t>Landkreis Starnberg</t>
        </is>
      </c>
      <c r="D146" s="27" t="inlineStr">
        <is>
          <t>Am Kirchplatz 43b, 82319 Starnberg</t>
        </is>
      </c>
      <c r="E146" s="27" t="inlineStr">
        <is>
          <t>Lukas Aigner</t>
        </is>
      </c>
      <c r="F146" s="27" t="inlineStr">
        <is>
          <t>Vorauszahlung Heizkosten</t>
        </is>
      </c>
      <c r="G146" s="42" t="n">
        <v>981</v>
      </c>
      <c r="H146" s="42" t="n">
        <v>981</v>
      </c>
      <c r="I146" s="42">
        <f>G146-H146</f>
        <v/>
      </c>
      <c r="J146" s="32">
        <f>IF(G146=0,"",H146/G146)</f>
        <v/>
      </c>
      <c r="K146" s="49" t="n"/>
      <c r="L146" s="28">
        <f>IF(K146="","",Hinweise!$C$6-K146)</f>
        <v/>
      </c>
      <c r="M146" s="27" t="inlineStr">
        <is>
          <t>Ausgeglichen</t>
        </is>
      </c>
    </row>
    <row r="147">
      <c r="A147" s="20" t="inlineStr">
        <is>
          <t>LK-0051</t>
        </is>
      </c>
      <c r="B147" s="20" t="inlineStr">
        <is>
          <t>Musterportfolio Süd I GmbH</t>
        </is>
      </c>
      <c r="C147" s="20" t="inlineStr">
        <is>
          <t>Landsberg am Lech</t>
        </is>
      </c>
      <c r="D147" s="20" t="inlineStr">
        <is>
          <t>Ulmenring 26, 86899 Landsberg am Lech</t>
        </is>
      </c>
      <c r="E147" s="20" t="inlineStr">
        <is>
          <t>Simon Bauer</t>
        </is>
      </c>
      <c r="F147" s="20" t="inlineStr">
        <is>
          <t>Nettokaltmiete</t>
        </is>
      </c>
      <c r="G147" s="41" t="n">
        <v>8400.42</v>
      </c>
      <c r="H147" s="41" t="n">
        <v>8400.42</v>
      </c>
      <c r="I147" s="41">
        <f>G147-H147</f>
        <v/>
      </c>
      <c r="J147" s="26">
        <f>IF(G147=0,"",H147/G147)</f>
        <v/>
      </c>
      <c r="K147" s="46" t="n"/>
      <c r="L147" s="22">
        <f>IF(K147="","",Hinweise!$C$6-K147)</f>
        <v/>
      </c>
      <c r="M147" s="20" t="inlineStr">
        <is>
          <t>Ausgeglichen</t>
        </is>
      </c>
    </row>
    <row r="148">
      <c r="A148" s="27" t="inlineStr">
        <is>
          <t>LK-0051</t>
        </is>
      </c>
      <c r="B148" s="27" t="inlineStr">
        <is>
          <t>Musterportfolio Süd I GmbH</t>
        </is>
      </c>
      <c r="C148" s="27" t="inlineStr">
        <is>
          <t>Landsberg am Lech</t>
        </is>
      </c>
      <c r="D148" s="27" t="inlineStr">
        <is>
          <t>Ulmenring 26, 86899 Landsberg am Lech</t>
        </is>
      </c>
      <c r="E148" s="27" t="inlineStr">
        <is>
          <t>Simon Bauer</t>
        </is>
      </c>
      <c r="F148" s="27" t="inlineStr">
        <is>
          <t>Vorauszahlung Betriebskosten</t>
        </is>
      </c>
      <c r="G148" s="42" t="n">
        <v>1989</v>
      </c>
      <c r="H148" s="42" t="n">
        <v>1989</v>
      </c>
      <c r="I148" s="42">
        <f>G148-H148</f>
        <v/>
      </c>
      <c r="J148" s="32">
        <f>IF(G148=0,"",H148/G148)</f>
        <v/>
      </c>
      <c r="K148" s="49" t="n"/>
      <c r="L148" s="28">
        <f>IF(K148="","",Hinweise!$C$6-K148)</f>
        <v/>
      </c>
      <c r="M148" s="27" t="inlineStr">
        <is>
          <t>Ausgeglichen</t>
        </is>
      </c>
    </row>
    <row r="149">
      <c r="A149" s="20" t="inlineStr">
        <is>
          <t>LK-0051</t>
        </is>
      </c>
      <c r="B149" s="20" t="inlineStr">
        <is>
          <t>Musterportfolio Süd I GmbH</t>
        </is>
      </c>
      <c r="C149" s="20" t="inlineStr">
        <is>
          <t>Landsberg am Lech</t>
        </is>
      </c>
      <c r="D149" s="20" t="inlineStr">
        <is>
          <t>Ulmenring 26, 86899 Landsberg am Lech</t>
        </is>
      </c>
      <c r="E149" s="20" t="inlineStr">
        <is>
          <t>Simon Bauer</t>
        </is>
      </c>
      <c r="F149" s="20" t="inlineStr">
        <is>
          <t>Vorauszahlung Heizkosten</t>
        </is>
      </c>
      <c r="G149" s="41" t="n">
        <v>801</v>
      </c>
      <c r="H149" s="41" t="n">
        <v>801</v>
      </c>
      <c r="I149" s="41">
        <f>G149-H149</f>
        <v/>
      </c>
      <c r="J149" s="26">
        <f>IF(G149=0,"",H149/G149)</f>
        <v/>
      </c>
      <c r="K149" s="46" t="n"/>
      <c r="L149" s="22">
        <f>IF(K149="","",Hinweise!$C$6-K149)</f>
        <v/>
      </c>
      <c r="M149" s="20" t="inlineStr">
        <is>
          <t>Ausgeglichen</t>
        </is>
      </c>
    </row>
    <row r="150">
      <c r="A150" s="27" t="inlineStr">
        <is>
          <t>LK-0052</t>
        </is>
      </c>
      <c r="B150" s="27" t="inlineStr">
        <is>
          <t>Musterportfolio Süd I GmbH</t>
        </is>
      </c>
      <c r="C150" s="27" t="inlineStr">
        <is>
          <t>München</t>
        </is>
      </c>
      <c r="D150" s="27" t="inlineStr">
        <is>
          <t>Ulmenring 70b, 81827 München</t>
        </is>
      </c>
      <c r="E150" s="27" t="inlineStr">
        <is>
          <t>David Steiner</t>
        </is>
      </c>
      <c r="F150" s="27" t="inlineStr">
        <is>
          <t>Nettokaltmiete</t>
        </is>
      </c>
      <c r="G150" s="42" t="n">
        <v>23816.61</v>
      </c>
      <c r="H150" s="42" t="n">
        <v>23816.61</v>
      </c>
      <c r="I150" s="42">
        <f>G150-H150</f>
        <v/>
      </c>
      <c r="J150" s="32">
        <f>IF(G150=0,"",H150/G150)</f>
        <v/>
      </c>
      <c r="K150" s="49" t="n"/>
      <c r="L150" s="28">
        <f>IF(K150="","",Hinweise!$C$6-K150)</f>
        <v/>
      </c>
      <c r="M150" s="27" t="inlineStr">
        <is>
          <t>Ausgeglichen</t>
        </is>
      </c>
    </row>
    <row r="151">
      <c r="A151" s="20" t="inlineStr">
        <is>
          <t>LK-0052</t>
        </is>
      </c>
      <c r="B151" s="20" t="inlineStr">
        <is>
          <t>Musterportfolio Süd I GmbH</t>
        </is>
      </c>
      <c r="C151" s="20" t="inlineStr">
        <is>
          <t>München</t>
        </is>
      </c>
      <c r="D151" s="20" t="inlineStr">
        <is>
          <t>Ulmenring 70b, 81827 München</t>
        </is>
      </c>
      <c r="E151" s="20" t="inlineStr">
        <is>
          <t>David Steiner</t>
        </is>
      </c>
      <c r="F151" s="20" t="inlineStr">
        <is>
          <t>Vorauszahlung Betriebskosten</t>
        </is>
      </c>
      <c r="G151" s="41" t="n">
        <v>3969</v>
      </c>
      <c r="H151" s="41" t="n">
        <v>3969</v>
      </c>
      <c r="I151" s="41">
        <f>G151-H151</f>
        <v/>
      </c>
      <c r="J151" s="26">
        <f>IF(G151=0,"",H151/G151)</f>
        <v/>
      </c>
      <c r="K151" s="46" t="n"/>
      <c r="L151" s="22">
        <f>IF(K151="","",Hinweise!$C$6-K151)</f>
        <v/>
      </c>
      <c r="M151" s="20" t="inlineStr">
        <is>
          <t>Ausgeglichen</t>
        </is>
      </c>
    </row>
    <row r="152">
      <c r="A152" s="27" t="inlineStr">
        <is>
          <t>LK-0052</t>
        </is>
      </c>
      <c r="B152" s="27" t="inlineStr">
        <is>
          <t>Musterportfolio Süd I GmbH</t>
        </is>
      </c>
      <c r="C152" s="27" t="inlineStr">
        <is>
          <t>München</t>
        </is>
      </c>
      <c r="D152" s="27" t="inlineStr">
        <is>
          <t>Ulmenring 70b, 81827 München</t>
        </is>
      </c>
      <c r="E152" s="27" t="inlineStr">
        <is>
          <t>David Steiner</t>
        </is>
      </c>
      <c r="F152" s="27" t="inlineStr">
        <is>
          <t>Vorauszahlung Heizkosten</t>
        </is>
      </c>
      <c r="G152" s="42" t="n">
        <v>1602</v>
      </c>
      <c r="H152" s="42" t="n">
        <v>1602</v>
      </c>
      <c r="I152" s="42">
        <f>G152-H152</f>
        <v/>
      </c>
      <c r="J152" s="32">
        <f>IF(G152=0,"",H152/G152)</f>
        <v/>
      </c>
      <c r="K152" s="49" t="n"/>
      <c r="L152" s="28">
        <f>IF(K152="","",Hinweise!$C$6-K152)</f>
        <v/>
      </c>
      <c r="M152" s="27" t="inlineStr">
        <is>
          <t>Ausgeglichen</t>
        </is>
      </c>
    </row>
    <row r="153">
      <c r="A153" s="20" t="inlineStr">
        <is>
          <t>LK-0053</t>
        </is>
      </c>
      <c r="B153" s="20" t="inlineStr">
        <is>
          <t>Musterportfolio Süd II GmbH</t>
        </is>
      </c>
      <c r="C153" s="20" t="inlineStr">
        <is>
          <t>München</t>
        </is>
      </c>
      <c r="D153" s="20" t="inlineStr">
        <is>
          <t>Eschenstraße 105, 81541 München</t>
        </is>
      </c>
      <c r="E153" s="20" t="inlineStr">
        <is>
          <t>Paul Fuchs</t>
        </is>
      </c>
      <c r="F153" s="20" t="inlineStr">
        <is>
          <t>Nettokaltmiete</t>
        </is>
      </c>
      <c r="G153" s="41" t="n">
        <v>23514.57</v>
      </c>
      <c r="H153" s="41" t="n">
        <v>23514.57</v>
      </c>
      <c r="I153" s="41">
        <f>G153-H153</f>
        <v/>
      </c>
      <c r="J153" s="26">
        <f>IF(G153=0,"",H153/G153)</f>
        <v/>
      </c>
      <c r="K153" s="46" t="n"/>
      <c r="L153" s="22">
        <f>IF(K153="","",Hinweise!$C$6-K153)</f>
        <v/>
      </c>
      <c r="M153" s="20" t="inlineStr">
        <is>
          <t>Ausgeglichen</t>
        </is>
      </c>
    </row>
    <row r="154">
      <c r="A154" s="27" t="inlineStr">
        <is>
          <t>LK-0053</t>
        </is>
      </c>
      <c r="B154" s="27" t="inlineStr">
        <is>
          <t>Musterportfolio Süd II GmbH</t>
        </is>
      </c>
      <c r="C154" s="27" t="inlineStr">
        <is>
          <t>München</t>
        </is>
      </c>
      <c r="D154" s="27" t="inlineStr">
        <is>
          <t>Eschenstraße 105, 81541 München</t>
        </is>
      </c>
      <c r="E154" s="27" t="inlineStr">
        <is>
          <t>Paul Fuchs</t>
        </is>
      </c>
      <c r="F154" s="27" t="inlineStr">
        <is>
          <t>Vorauszahlung Betriebskosten</t>
        </is>
      </c>
      <c r="G154" s="42" t="n">
        <v>3258</v>
      </c>
      <c r="H154" s="42" t="n">
        <v>3258</v>
      </c>
      <c r="I154" s="42">
        <f>G154-H154</f>
        <v/>
      </c>
      <c r="J154" s="32">
        <f>IF(G154=0,"",H154/G154)</f>
        <v/>
      </c>
      <c r="K154" s="49" t="n"/>
      <c r="L154" s="28">
        <f>IF(K154="","",Hinweise!$C$6-K154)</f>
        <v/>
      </c>
      <c r="M154" s="27" t="inlineStr">
        <is>
          <t>Ausgeglichen</t>
        </is>
      </c>
    </row>
    <row r="155">
      <c r="A155" s="20" t="inlineStr">
        <is>
          <t>LK-0053</t>
        </is>
      </c>
      <c r="B155" s="20" t="inlineStr">
        <is>
          <t>Musterportfolio Süd II GmbH</t>
        </is>
      </c>
      <c r="C155" s="20" t="inlineStr">
        <is>
          <t>München</t>
        </is>
      </c>
      <c r="D155" s="20" t="inlineStr">
        <is>
          <t>Eschenstraße 105, 81541 München</t>
        </is>
      </c>
      <c r="E155" s="20" t="inlineStr">
        <is>
          <t>Paul Fuchs</t>
        </is>
      </c>
      <c r="F155" s="20" t="inlineStr">
        <is>
          <t>Vorauszahlung Heizkosten</t>
        </is>
      </c>
      <c r="G155" s="41" t="n">
        <v>1143</v>
      </c>
      <c r="H155" s="41" t="n">
        <v>1143</v>
      </c>
      <c r="I155" s="41">
        <f>G155-H155</f>
        <v/>
      </c>
      <c r="J155" s="26">
        <f>IF(G155=0,"",H155/G155)</f>
        <v/>
      </c>
      <c r="K155" s="46" t="n"/>
      <c r="L155" s="22">
        <f>IF(K155="","",Hinweise!$C$6-K155)</f>
        <v/>
      </c>
      <c r="M155" s="20" t="inlineStr">
        <is>
          <t>Ausgeglichen</t>
        </is>
      </c>
    </row>
    <row r="156">
      <c r="A156" s="27" t="inlineStr">
        <is>
          <t>LK-0054</t>
        </is>
      </c>
      <c r="B156" s="27" t="inlineStr">
        <is>
          <t>Musterportfolio Süd II GmbH</t>
        </is>
      </c>
      <c r="C156" s="27" t="inlineStr">
        <is>
          <t>München</t>
        </is>
      </c>
      <c r="D156" s="27" t="inlineStr">
        <is>
          <t>Wiesenweg 70, 80335 München</t>
        </is>
      </c>
      <c r="E156" s="27" t="inlineStr">
        <is>
          <t>Simon Steiner</t>
        </is>
      </c>
      <c r="F156" s="27" t="inlineStr">
        <is>
          <t>Nettokaltmiete</t>
        </is>
      </c>
      <c r="G156" s="42" t="n">
        <v>19074.15</v>
      </c>
      <c r="H156" s="42" t="n">
        <v>19074.15</v>
      </c>
      <c r="I156" s="42">
        <f>G156-H156</f>
        <v/>
      </c>
      <c r="J156" s="32">
        <f>IF(G156=0,"",H156/G156)</f>
        <v/>
      </c>
      <c r="K156" s="49" t="n"/>
      <c r="L156" s="28">
        <f>IF(K156="","",Hinweise!$C$6-K156)</f>
        <v/>
      </c>
      <c r="M156" s="27" t="inlineStr">
        <is>
          <t>Ausgeglichen</t>
        </is>
      </c>
    </row>
    <row r="157">
      <c r="A157" s="20" t="inlineStr">
        <is>
          <t>LK-0054</t>
        </is>
      </c>
      <c r="B157" s="20" t="inlineStr">
        <is>
          <t>Musterportfolio Süd II GmbH</t>
        </is>
      </c>
      <c r="C157" s="20" t="inlineStr">
        <is>
          <t>München</t>
        </is>
      </c>
      <c r="D157" s="20" t="inlineStr">
        <is>
          <t>Wiesenweg 70, 80335 München</t>
        </is>
      </c>
      <c r="E157" s="20" t="inlineStr">
        <is>
          <t>Simon Steiner</t>
        </is>
      </c>
      <c r="F157" s="20" t="inlineStr">
        <is>
          <t>Vorauszahlung Betriebskosten</t>
        </is>
      </c>
      <c r="G157" s="41" t="n">
        <v>2745</v>
      </c>
      <c r="H157" s="41" t="n">
        <v>2745</v>
      </c>
      <c r="I157" s="41">
        <f>G157-H157</f>
        <v/>
      </c>
      <c r="J157" s="26">
        <f>IF(G157=0,"",H157/G157)</f>
        <v/>
      </c>
      <c r="K157" s="46" t="n"/>
      <c r="L157" s="22">
        <f>IF(K157="","",Hinweise!$C$6-K157)</f>
        <v/>
      </c>
      <c r="M157" s="20" t="inlineStr">
        <is>
          <t>Ausgeglichen</t>
        </is>
      </c>
    </row>
    <row r="158">
      <c r="A158" s="27" t="inlineStr">
        <is>
          <t>LK-0054</t>
        </is>
      </c>
      <c r="B158" s="27" t="inlineStr">
        <is>
          <t>Musterportfolio Süd II GmbH</t>
        </is>
      </c>
      <c r="C158" s="27" t="inlineStr">
        <is>
          <t>München</t>
        </is>
      </c>
      <c r="D158" s="27" t="inlineStr">
        <is>
          <t>Wiesenweg 70, 80335 München</t>
        </is>
      </c>
      <c r="E158" s="27" t="inlineStr">
        <is>
          <t>Simon Steiner</t>
        </is>
      </c>
      <c r="F158" s="27" t="inlineStr">
        <is>
          <t>Vorauszahlung Heizkosten</t>
        </is>
      </c>
      <c r="G158" s="42" t="n">
        <v>855</v>
      </c>
      <c r="H158" s="42" t="n">
        <v>855</v>
      </c>
      <c r="I158" s="42">
        <f>G158-H158</f>
        <v/>
      </c>
      <c r="J158" s="32">
        <f>IF(G158=0,"",H158/G158)</f>
        <v/>
      </c>
      <c r="K158" s="49" t="n"/>
      <c r="L158" s="28">
        <f>IF(K158="","",Hinweise!$C$6-K158)</f>
        <v/>
      </c>
      <c r="M158" s="27" t="inlineStr">
        <is>
          <t>Ausgeglichen</t>
        </is>
      </c>
    </row>
    <row r="159">
      <c r="A159" s="20" t="inlineStr">
        <is>
          <t>LK-0055</t>
        </is>
      </c>
      <c r="B159" s="20" t="inlineStr">
        <is>
          <t>Musterportfolio Süd I GmbH</t>
        </is>
      </c>
      <c r="C159" s="20" t="inlineStr">
        <is>
          <t>Landkreis Starnberg</t>
        </is>
      </c>
      <c r="D159" s="20" t="inlineStr">
        <is>
          <t>Fliederweg 6, 82319 Starnberg</t>
        </is>
      </c>
      <c r="E159" s="20" t="inlineStr">
        <is>
          <t>Elias Winkler</t>
        </is>
      </c>
      <c r="F159" s="20" t="inlineStr">
        <is>
          <t>Nettokaltmiete</t>
        </is>
      </c>
      <c r="G159" s="41" t="n">
        <v>9372.780000000001</v>
      </c>
      <c r="H159" s="41" t="n">
        <v>9372.780000000001</v>
      </c>
      <c r="I159" s="41">
        <f>G159-H159</f>
        <v/>
      </c>
      <c r="J159" s="26">
        <f>IF(G159=0,"",H159/G159)</f>
        <v/>
      </c>
      <c r="K159" s="46" t="n"/>
      <c r="L159" s="22">
        <f>IF(K159="","",Hinweise!$C$6-K159)</f>
        <v/>
      </c>
      <c r="M159" s="20" t="inlineStr">
        <is>
          <t>Ausgeglichen</t>
        </is>
      </c>
    </row>
    <row r="160">
      <c r="A160" s="27" t="inlineStr">
        <is>
          <t>LK-0055</t>
        </is>
      </c>
      <c r="B160" s="27" t="inlineStr">
        <is>
          <t>Musterportfolio Süd I GmbH</t>
        </is>
      </c>
      <c r="C160" s="27" t="inlineStr">
        <is>
          <t>Landkreis Starnberg</t>
        </is>
      </c>
      <c r="D160" s="27" t="inlineStr">
        <is>
          <t>Fliederweg 6, 82319 Starnberg</t>
        </is>
      </c>
      <c r="E160" s="27" t="inlineStr">
        <is>
          <t>Elias Winkler</t>
        </is>
      </c>
      <c r="F160" s="27" t="inlineStr">
        <is>
          <t>Vorauszahlung Betriebskosten</t>
        </is>
      </c>
      <c r="G160" s="42" t="n">
        <v>1305</v>
      </c>
      <c r="H160" s="42" t="n">
        <v>1305</v>
      </c>
      <c r="I160" s="42">
        <f>G160-H160</f>
        <v/>
      </c>
      <c r="J160" s="32">
        <f>IF(G160=0,"",H160/G160)</f>
        <v/>
      </c>
      <c r="K160" s="49" t="n"/>
      <c r="L160" s="28">
        <f>IF(K160="","",Hinweise!$C$6-K160)</f>
        <v/>
      </c>
      <c r="M160" s="27" t="inlineStr">
        <is>
          <t>Ausgeglichen</t>
        </is>
      </c>
    </row>
    <row r="161">
      <c r="A161" s="20" t="inlineStr">
        <is>
          <t>LK-0055</t>
        </is>
      </c>
      <c r="B161" s="20" t="inlineStr">
        <is>
          <t>Musterportfolio Süd I GmbH</t>
        </is>
      </c>
      <c r="C161" s="20" t="inlineStr">
        <is>
          <t>Landkreis Starnberg</t>
        </is>
      </c>
      <c r="D161" s="20" t="inlineStr">
        <is>
          <t>Fliederweg 6, 82319 Starnberg</t>
        </is>
      </c>
      <c r="E161" s="20" t="inlineStr">
        <is>
          <t>Elias Winkler</t>
        </is>
      </c>
      <c r="F161" s="20" t="inlineStr">
        <is>
          <t>Vorauszahlung Heizkosten</t>
        </is>
      </c>
      <c r="G161" s="41" t="n">
        <v>504</v>
      </c>
      <c r="H161" s="41" t="n">
        <v>504</v>
      </c>
      <c r="I161" s="41">
        <f>G161-H161</f>
        <v/>
      </c>
      <c r="J161" s="26">
        <f>IF(G161=0,"",H161/G161)</f>
        <v/>
      </c>
      <c r="K161" s="46" t="n"/>
      <c r="L161" s="22">
        <f>IF(K161="","",Hinweise!$C$6-K161)</f>
        <v/>
      </c>
      <c r="M161" s="20" t="inlineStr">
        <is>
          <t>Ausgeglichen</t>
        </is>
      </c>
    </row>
    <row r="162">
      <c r="A162" s="27" t="inlineStr">
        <is>
          <t>LK-0056</t>
        </is>
      </c>
      <c r="B162" s="27" t="inlineStr">
        <is>
          <t>Musterportfolio Süd I GmbH</t>
        </is>
      </c>
      <c r="C162" s="27" t="inlineStr">
        <is>
          <t>München</t>
        </is>
      </c>
      <c r="D162" s="27" t="inlineStr">
        <is>
          <t>Wiesenweg 27, 80797 München</t>
        </is>
      </c>
      <c r="E162" s="27" t="inlineStr">
        <is>
          <t>Hannah Berger</t>
        </is>
      </c>
      <c r="F162" s="27" t="inlineStr">
        <is>
          <t>Nettokaltmiete</t>
        </is>
      </c>
      <c r="G162" s="42" t="n">
        <v>6383.52</v>
      </c>
      <c r="H162" s="42" t="n">
        <v>6383.52</v>
      </c>
      <c r="I162" s="42">
        <f>G162-H162</f>
        <v/>
      </c>
      <c r="J162" s="32">
        <f>IF(G162=0,"",H162/G162)</f>
        <v/>
      </c>
      <c r="K162" s="49" t="n"/>
      <c r="L162" s="28">
        <f>IF(K162="","",Hinweise!$C$6-K162)</f>
        <v/>
      </c>
      <c r="M162" s="27" t="inlineStr">
        <is>
          <t>Ausgeglichen</t>
        </is>
      </c>
    </row>
    <row r="163">
      <c r="A163" s="20" t="inlineStr">
        <is>
          <t>LK-0056</t>
        </is>
      </c>
      <c r="B163" s="20" t="inlineStr">
        <is>
          <t>Musterportfolio Süd I GmbH</t>
        </is>
      </c>
      <c r="C163" s="20" t="inlineStr">
        <is>
          <t>München</t>
        </is>
      </c>
      <c r="D163" s="20" t="inlineStr">
        <is>
          <t>Wiesenweg 27, 80797 München</t>
        </is>
      </c>
      <c r="E163" s="20" t="inlineStr">
        <is>
          <t>Hannah Berger</t>
        </is>
      </c>
      <c r="F163" s="20" t="inlineStr">
        <is>
          <t>Vorauszahlung Betriebskosten</t>
        </is>
      </c>
      <c r="G163" s="41" t="n">
        <v>954</v>
      </c>
      <c r="H163" s="41" t="n">
        <v>954</v>
      </c>
      <c r="I163" s="41">
        <f>G163-H163</f>
        <v/>
      </c>
      <c r="J163" s="26">
        <f>IF(G163=0,"",H163/G163)</f>
        <v/>
      </c>
      <c r="K163" s="46" t="n"/>
      <c r="L163" s="22">
        <f>IF(K163="","",Hinweise!$C$6-K163)</f>
        <v/>
      </c>
      <c r="M163" s="20" t="inlineStr">
        <is>
          <t>Ausgeglichen</t>
        </is>
      </c>
    </row>
    <row r="164">
      <c r="A164" s="27" t="inlineStr">
        <is>
          <t>LK-0056</t>
        </is>
      </c>
      <c r="B164" s="27" t="inlineStr">
        <is>
          <t>Musterportfolio Süd I GmbH</t>
        </is>
      </c>
      <c r="C164" s="27" t="inlineStr">
        <is>
          <t>München</t>
        </is>
      </c>
      <c r="D164" s="27" t="inlineStr">
        <is>
          <t>Wiesenweg 27, 80797 München</t>
        </is>
      </c>
      <c r="E164" s="27" t="inlineStr">
        <is>
          <t>Hannah Berger</t>
        </is>
      </c>
      <c r="F164" s="27" t="inlineStr">
        <is>
          <t>Vorauszahlung Heizkosten</t>
        </is>
      </c>
      <c r="G164" s="42" t="n">
        <v>333</v>
      </c>
      <c r="H164" s="42" t="n">
        <v>333</v>
      </c>
      <c r="I164" s="42">
        <f>G164-H164</f>
        <v/>
      </c>
      <c r="J164" s="32">
        <f>IF(G164=0,"",H164/G164)</f>
        <v/>
      </c>
      <c r="K164" s="49" t="n"/>
      <c r="L164" s="28">
        <f>IF(K164="","",Hinweise!$C$6-K164)</f>
        <v/>
      </c>
      <c r="M164" s="27" t="inlineStr">
        <is>
          <t>Ausgeglichen</t>
        </is>
      </c>
    </row>
    <row r="165">
      <c r="A165" s="20" t="inlineStr">
        <is>
          <t>LK-0057</t>
        </is>
      </c>
      <c r="B165" s="20" t="inlineStr">
        <is>
          <t>Musterportfolio Süd II GmbH</t>
        </is>
      </c>
      <c r="C165" s="20" t="inlineStr">
        <is>
          <t>Landkreis Fürstenfeldbruck</t>
        </is>
      </c>
      <c r="D165" s="20" t="inlineStr">
        <is>
          <t>Brunnenweg 102b, 82256 Fürstenfeldbruck</t>
        </is>
      </c>
      <c r="E165" s="20" t="inlineStr">
        <is>
          <t>Florian Bauer</t>
        </is>
      </c>
      <c r="F165" s="20" t="inlineStr">
        <is>
          <t>Nettokaltmiete</t>
        </is>
      </c>
      <c r="G165" s="41" t="n">
        <v>5093.28</v>
      </c>
      <c r="H165" s="41" t="n">
        <v>5093.28</v>
      </c>
      <c r="I165" s="41">
        <f>G165-H165</f>
        <v/>
      </c>
      <c r="J165" s="26">
        <f>IF(G165=0,"",H165/G165)</f>
        <v/>
      </c>
      <c r="K165" s="46" t="n"/>
      <c r="L165" s="22">
        <f>IF(K165="","",Hinweise!$C$6-K165)</f>
        <v/>
      </c>
      <c r="M165" s="20" t="inlineStr">
        <is>
          <t>Ausgeglichen</t>
        </is>
      </c>
    </row>
    <row r="166">
      <c r="A166" s="27" t="inlineStr">
        <is>
          <t>LK-0057</t>
        </is>
      </c>
      <c r="B166" s="27" t="inlineStr">
        <is>
          <t>Musterportfolio Süd II GmbH</t>
        </is>
      </c>
      <c r="C166" s="27" t="inlineStr">
        <is>
          <t>Landkreis Fürstenfeldbruck</t>
        </is>
      </c>
      <c r="D166" s="27" t="inlineStr">
        <is>
          <t>Brunnenweg 102b, 82256 Fürstenfeldbruck</t>
        </is>
      </c>
      <c r="E166" s="27" t="inlineStr">
        <is>
          <t>Florian Bauer</t>
        </is>
      </c>
      <c r="F166" s="27" t="inlineStr">
        <is>
          <t>Vorauszahlung Betriebskosten</t>
        </is>
      </c>
      <c r="G166" s="42" t="n">
        <v>945</v>
      </c>
      <c r="H166" s="42" t="n">
        <v>945</v>
      </c>
      <c r="I166" s="42">
        <f>G166-H166</f>
        <v/>
      </c>
      <c r="J166" s="32">
        <f>IF(G166=0,"",H166/G166)</f>
        <v/>
      </c>
      <c r="K166" s="49" t="n"/>
      <c r="L166" s="28">
        <f>IF(K166="","",Hinweise!$C$6-K166)</f>
        <v/>
      </c>
      <c r="M166" s="27" t="inlineStr">
        <is>
          <t>Ausgeglichen</t>
        </is>
      </c>
    </row>
    <row r="167">
      <c r="A167" s="20" t="inlineStr">
        <is>
          <t>LK-0057</t>
        </is>
      </c>
      <c r="B167" s="20" t="inlineStr">
        <is>
          <t>Musterportfolio Süd II GmbH</t>
        </is>
      </c>
      <c r="C167" s="20" t="inlineStr">
        <is>
          <t>Landkreis Fürstenfeldbruck</t>
        </is>
      </c>
      <c r="D167" s="20" t="inlineStr">
        <is>
          <t>Brunnenweg 102b, 82256 Fürstenfeldbruck</t>
        </is>
      </c>
      <c r="E167" s="20" t="inlineStr">
        <is>
          <t>Florian Bauer</t>
        </is>
      </c>
      <c r="F167" s="20" t="inlineStr">
        <is>
          <t>Vorauszahlung Heizkosten</t>
        </is>
      </c>
      <c r="G167" s="41" t="n">
        <v>369</v>
      </c>
      <c r="H167" s="41" t="n">
        <v>369</v>
      </c>
      <c r="I167" s="41">
        <f>G167-H167</f>
        <v/>
      </c>
      <c r="J167" s="26">
        <f>IF(G167=0,"",H167/G167)</f>
        <v/>
      </c>
      <c r="K167" s="46" t="n"/>
      <c r="L167" s="22">
        <f>IF(K167="","",Hinweise!$C$6-K167)</f>
        <v/>
      </c>
      <c r="M167" s="20" t="inlineStr">
        <is>
          <t>Ausgeglichen</t>
        </is>
      </c>
    </row>
    <row r="168">
      <c r="A168" s="27" t="inlineStr">
        <is>
          <t>LK-0058</t>
        </is>
      </c>
      <c r="B168" s="27" t="inlineStr">
        <is>
          <t>Musterportfolio Süd I GmbH</t>
        </is>
      </c>
      <c r="C168" s="27" t="inlineStr">
        <is>
          <t>Landkreis Starnberg</t>
        </is>
      </c>
      <c r="D168" s="27" t="inlineStr">
        <is>
          <t>Am Kirchplatz 104a, 82319 Starnberg</t>
        </is>
      </c>
      <c r="E168" s="27" t="inlineStr">
        <is>
          <t>Julia Steiner</t>
        </is>
      </c>
      <c r="F168" s="27" t="inlineStr">
        <is>
          <t>Nettokaltmiete</t>
        </is>
      </c>
      <c r="G168" s="42" t="n">
        <v>23783.67</v>
      </c>
      <c r="H168" s="42" t="n">
        <v>23783.67</v>
      </c>
      <c r="I168" s="42">
        <f>G168-H168</f>
        <v/>
      </c>
      <c r="J168" s="32">
        <f>IF(G168=0,"",H168/G168)</f>
        <v/>
      </c>
      <c r="K168" s="49" t="n"/>
      <c r="L168" s="28">
        <f>IF(K168="","",Hinweise!$C$6-K168)</f>
        <v/>
      </c>
      <c r="M168" s="27" t="inlineStr">
        <is>
          <t>Ausgeglichen</t>
        </is>
      </c>
    </row>
    <row r="169">
      <c r="A169" s="20" t="inlineStr">
        <is>
          <t>LK-0058</t>
        </is>
      </c>
      <c r="B169" s="20" t="inlineStr">
        <is>
          <t>Musterportfolio Süd I GmbH</t>
        </is>
      </c>
      <c r="C169" s="20" t="inlineStr">
        <is>
          <t>Landkreis Starnberg</t>
        </is>
      </c>
      <c r="D169" s="20" t="inlineStr">
        <is>
          <t>Am Kirchplatz 104a, 82319 Starnberg</t>
        </is>
      </c>
      <c r="E169" s="20" t="inlineStr">
        <is>
          <t>Julia Steiner</t>
        </is>
      </c>
      <c r="F169" s="20" t="inlineStr">
        <is>
          <t>Vorauszahlung Betriebskosten</t>
        </is>
      </c>
      <c r="G169" s="41" t="n">
        <v>4752</v>
      </c>
      <c r="H169" s="41" t="n">
        <v>4752</v>
      </c>
      <c r="I169" s="41">
        <f>G169-H169</f>
        <v/>
      </c>
      <c r="J169" s="26">
        <f>IF(G169=0,"",H169/G169)</f>
        <v/>
      </c>
      <c r="K169" s="46" t="n"/>
      <c r="L169" s="22">
        <f>IF(K169="","",Hinweise!$C$6-K169)</f>
        <v/>
      </c>
      <c r="M169" s="20" t="inlineStr">
        <is>
          <t>Ausgeglichen</t>
        </is>
      </c>
    </row>
    <row r="170">
      <c r="A170" s="27" t="inlineStr">
        <is>
          <t>LK-0058</t>
        </is>
      </c>
      <c r="B170" s="27" t="inlineStr">
        <is>
          <t>Musterportfolio Süd I GmbH</t>
        </is>
      </c>
      <c r="C170" s="27" t="inlineStr">
        <is>
          <t>Landkreis Starnberg</t>
        </is>
      </c>
      <c r="D170" s="27" t="inlineStr">
        <is>
          <t>Am Kirchplatz 104a, 82319 Starnberg</t>
        </is>
      </c>
      <c r="E170" s="27" t="inlineStr">
        <is>
          <t>Julia Steiner</t>
        </is>
      </c>
      <c r="F170" s="27" t="inlineStr">
        <is>
          <t>Vorauszahlung Heizkosten</t>
        </is>
      </c>
      <c r="G170" s="42" t="n">
        <v>1611</v>
      </c>
      <c r="H170" s="42" t="n">
        <v>1611</v>
      </c>
      <c r="I170" s="42">
        <f>G170-H170</f>
        <v/>
      </c>
      <c r="J170" s="32">
        <f>IF(G170=0,"",H170/G170)</f>
        <v/>
      </c>
      <c r="K170" s="49" t="n"/>
      <c r="L170" s="28">
        <f>IF(K170="","",Hinweise!$C$6-K170)</f>
        <v/>
      </c>
      <c r="M170" s="27" t="inlineStr">
        <is>
          <t>Ausgeglichen</t>
        </is>
      </c>
    </row>
    <row r="171">
      <c r="A171" s="20" t="inlineStr">
        <is>
          <t>LK-0059</t>
        </is>
      </c>
      <c r="B171" s="20" t="inlineStr">
        <is>
          <t>Musterportfolio Süd I GmbH</t>
        </is>
      </c>
      <c r="C171" s="20" t="inlineStr">
        <is>
          <t>Landkreis Fürstenfeldbruck</t>
        </is>
      </c>
      <c r="D171" s="20" t="inlineStr">
        <is>
          <t>Wiesenweg 46, 82110 Germering</t>
        </is>
      </c>
      <c r="E171" s="20" t="inlineStr">
        <is>
          <t>Clara Fuchs</t>
        </is>
      </c>
      <c r="F171" s="20" t="inlineStr">
        <is>
          <t>Nettokaltmiete</t>
        </is>
      </c>
      <c r="G171" s="41" t="n">
        <v>12414.33</v>
      </c>
      <c r="H171" s="41" t="n">
        <v>12414.33</v>
      </c>
      <c r="I171" s="41">
        <f>G171-H171</f>
        <v/>
      </c>
      <c r="J171" s="26">
        <f>IF(G171=0,"",H171/G171)</f>
        <v/>
      </c>
      <c r="K171" s="46" t="n"/>
      <c r="L171" s="22">
        <f>IF(K171="","",Hinweise!$C$6-K171)</f>
        <v/>
      </c>
      <c r="M171" s="20" t="inlineStr">
        <is>
          <t>Ausgeglichen</t>
        </is>
      </c>
    </row>
    <row r="172">
      <c r="A172" s="27" t="inlineStr">
        <is>
          <t>LK-0059</t>
        </is>
      </c>
      <c r="B172" s="27" t="inlineStr">
        <is>
          <t>Musterportfolio Süd I GmbH</t>
        </is>
      </c>
      <c r="C172" s="27" t="inlineStr">
        <is>
          <t>Landkreis Fürstenfeldbruck</t>
        </is>
      </c>
      <c r="D172" s="27" t="inlineStr">
        <is>
          <t>Wiesenweg 46, 82110 Germering</t>
        </is>
      </c>
      <c r="E172" s="27" t="inlineStr">
        <is>
          <t>Clara Fuchs</t>
        </is>
      </c>
      <c r="F172" s="27" t="inlineStr">
        <is>
          <t>Vorauszahlung Betriebskosten</t>
        </is>
      </c>
      <c r="G172" s="42" t="n">
        <v>2880</v>
      </c>
      <c r="H172" s="42" t="n">
        <v>2880</v>
      </c>
      <c r="I172" s="42">
        <f>G172-H172</f>
        <v/>
      </c>
      <c r="J172" s="32">
        <f>IF(G172=0,"",H172/G172)</f>
        <v/>
      </c>
      <c r="K172" s="49" t="n"/>
      <c r="L172" s="28">
        <f>IF(K172="","",Hinweise!$C$6-K172)</f>
        <v/>
      </c>
      <c r="M172" s="27" t="inlineStr">
        <is>
          <t>Ausgeglichen</t>
        </is>
      </c>
    </row>
    <row r="173">
      <c r="A173" s="20" t="inlineStr">
        <is>
          <t>LK-0059</t>
        </is>
      </c>
      <c r="B173" s="20" t="inlineStr">
        <is>
          <t>Musterportfolio Süd I GmbH</t>
        </is>
      </c>
      <c r="C173" s="20" t="inlineStr">
        <is>
          <t>Landkreis Fürstenfeldbruck</t>
        </is>
      </c>
      <c r="D173" s="20" t="inlineStr">
        <is>
          <t>Wiesenweg 46, 82110 Germering</t>
        </is>
      </c>
      <c r="E173" s="20" t="inlineStr">
        <is>
          <t>Clara Fuchs</t>
        </is>
      </c>
      <c r="F173" s="20" t="inlineStr">
        <is>
          <t>Vorauszahlung Heizkosten</t>
        </is>
      </c>
      <c r="G173" s="41" t="n">
        <v>927</v>
      </c>
      <c r="H173" s="41" t="n">
        <v>927</v>
      </c>
      <c r="I173" s="41">
        <f>G173-H173</f>
        <v/>
      </c>
      <c r="J173" s="26">
        <f>IF(G173=0,"",H173/G173)</f>
        <v/>
      </c>
      <c r="K173" s="46" t="n"/>
      <c r="L173" s="22">
        <f>IF(K173="","",Hinweise!$C$6-K173)</f>
        <v/>
      </c>
      <c r="M173" s="20" t="inlineStr">
        <is>
          <t>Ausgeglichen</t>
        </is>
      </c>
    </row>
    <row r="174">
      <c r="A174" s="27" t="inlineStr">
        <is>
          <t>LK-0060</t>
        </is>
      </c>
      <c r="B174" s="27" t="inlineStr">
        <is>
          <t>Musterportfolio Süd I GmbH</t>
        </is>
      </c>
      <c r="C174" s="27" t="inlineStr">
        <is>
          <t>München</t>
        </is>
      </c>
      <c r="D174" s="27" t="inlineStr">
        <is>
          <t>Am Mühlbach 15, 80335 München</t>
        </is>
      </c>
      <c r="E174" s="27" t="inlineStr">
        <is>
          <t>Laura Moser</t>
        </is>
      </c>
      <c r="F174" s="27" t="inlineStr">
        <is>
          <t>Nettokaltmiete</t>
        </is>
      </c>
      <c r="G174" s="42" t="n">
        <v>7451.64</v>
      </c>
      <c r="H174" s="42" t="n">
        <v>7451.64</v>
      </c>
      <c r="I174" s="42">
        <f>G174-H174</f>
        <v/>
      </c>
      <c r="J174" s="32">
        <f>IF(G174=0,"",H174/G174)</f>
        <v/>
      </c>
      <c r="K174" s="49" t="n"/>
      <c r="L174" s="28">
        <f>IF(K174="","",Hinweise!$C$6-K174)</f>
        <v/>
      </c>
      <c r="M174" s="27" t="inlineStr">
        <is>
          <t>Ausgeglichen</t>
        </is>
      </c>
    </row>
    <row r="175">
      <c r="A175" s="20" t="inlineStr">
        <is>
          <t>LK-0060</t>
        </is>
      </c>
      <c r="B175" s="20" t="inlineStr">
        <is>
          <t>Musterportfolio Süd I GmbH</t>
        </is>
      </c>
      <c r="C175" s="20" t="inlineStr">
        <is>
          <t>München</t>
        </is>
      </c>
      <c r="D175" s="20" t="inlineStr">
        <is>
          <t>Am Mühlbach 15, 80335 München</t>
        </is>
      </c>
      <c r="E175" s="20" t="inlineStr">
        <is>
          <t>Laura Moser</t>
        </is>
      </c>
      <c r="F175" s="20" t="inlineStr">
        <is>
          <t>Vorauszahlung Betriebskosten</t>
        </is>
      </c>
      <c r="G175" s="41" t="n">
        <v>1017</v>
      </c>
      <c r="H175" s="41" t="n">
        <v>1017</v>
      </c>
      <c r="I175" s="41">
        <f>G175-H175</f>
        <v/>
      </c>
      <c r="J175" s="26">
        <f>IF(G175=0,"",H175/G175)</f>
        <v/>
      </c>
      <c r="K175" s="46" t="n"/>
      <c r="L175" s="22">
        <f>IF(K175="","",Hinweise!$C$6-K175)</f>
        <v/>
      </c>
      <c r="M175" s="20" t="inlineStr">
        <is>
          <t>Ausgeglichen</t>
        </is>
      </c>
    </row>
    <row r="176">
      <c r="A176" s="27" t="inlineStr">
        <is>
          <t>LK-0060</t>
        </is>
      </c>
      <c r="B176" s="27" t="inlineStr">
        <is>
          <t>Musterportfolio Süd I GmbH</t>
        </is>
      </c>
      <c r="C176" s="27" t="inlineStr">
        <is>
          <t>München</t>
        </is>
      </c>
      <c r="D176" s="27" t="inlineStr">
        <is>
          <t>Am Mühlbach 15, 80335 München</t>
        </is>
      </c>
      <c r="E176" s="27" t="inlineStr">
        <is>
          <t>Laura Moser</t>
        </is>
      </c>
      <c r="F176" s="27" t="inlineStr">
        <is>
          <t>Vorauszahlung Heizkosten</t>
        </is>
      </c>
      <c r="G176" s="42" t="n">
        <v>450</v>
      </c>
      <c r="H176" s="42" t="n">
        <v>450</v>
      </c>
      <c r="I176" s="42">
        <f>G176-H176</f>
        <v/>
      </c>
      <c r="J176" s="32">
        <f>IF(G176=0,"",H176/G176)</f>
        <v/>
      </c>
      <c r="K176" s="49" t="n"/>
      <c r="L176" s="28">
        <f>IF(K176="","",Hinweise!$C$6-K176)</f>
        <v/>
      </c>
      <c r="M176" s="27" t="inlineStr">
        <is>
          <t>Ausgeglichen</t>
        </is>
      </c>
    </row>
    <row r="177">
      <c r="A177" s="20" t="inlineStr">
        <is>
          <t>LK-0061</t>
        </is>
      </c>
      <c r="B177" s="20" t="inlineStr">
        <is>
          <t>Musterportfolio Süd I GmbH</t>
        </is>
      </c>
      <c r="C177" s="20" t="inlineStr">
        <is>
          <t>München</t>
        </is>
      </c>
      <c r="D177" s="20" t="inlineStr">
        <is>
          <t>Fliederweg 61b, 80797 München</t>
        </is>
      </c>
      <c r="E177" s="20" t="inlineStr">
        <is>
          <t>Maximilian Obermeier</t>
        </is>
      </c>
      <c r="F177" s="20" t="inlineStr">
        <is>
          <t>Nettokaltmiete</t>
        </is>
      </c>
      <c r="G177" s="41" t="n">
        <v>13276.62</v>
      </c>
      <c r="H177" s="41" t="n">
        <v>13276.62</v>
      </c>
      <c r="I177" s="41">
        <f>G177-H177</f>
        <v/>
      </c>
      <c r="J177" s="26">
        <f>IF(G177=0,"",H177/G177)</f>
        <v/>
      </c>
      <c r="K177" s="46" t="n"/>
      <c r="L177" s="22">
        <f>IF(K177="","",Hinweise!$C$6-K177)</f>
        <v/>
      </c>
      <c r="M177" s="20" t="inlineStr">
        <is>
          <t>Ausgeglichen</t>
        </is>
      </c>
    </row>
    <row r="178">
      <c r="A178" s="27" t="inlineStr">
        <is>
          <t>LK-0061</t>
        </is>
      </c>
      <c r="B178" s="27" t="inlineStr">
        <is>
          <t>Musterportfolio Süd I GmbH</t>
        </is>
      </c>
      <c r="C178" s="27" t="inlineStr">
        <is>
          <t>München</t>
        </is>
      </c>
      <c r="D178" s="27" t="inlineStr">
        <is>
          <t>Fliederweg 61b, 80797 München</t>
        </is>
      </c>
      <c r="E178" s="27" t="inlineStr">
        <is>
          <t>Maximilian Obermeier</t>
        </is>
      </c>
      <c r="F178" s="27" t="inlineStr">
        <is>
          <t>Vorauszahlung Betriebskosten</t>
        </is>
      </c>
      <c r="G178" s="42" t="n">
        <v>2430</v>
      </c>
      <c r="H178" s="42" t="n">
        <v>2430</v>
      </c>
      <c r="I178" s="42">
        <f>G178-H178</f>
        <v/>
      </c>
      <c r="J178" s="32">
        <f>IF(G178=0,"",H178/G178)</f>
        <v/>
      </c>
      <c r="K178" s="49" t="n"/>
      <c r="L178" s="28">
        <f>IF(K178="","",Hinweise!$C$6-K178)</f>
        <v/>
      </c>
      <c r="M178" s="27" t="inlineStr">
        <is>
          <t>Ausgeglichen</t>
        </is>
      </c>
    </row>
    <row r="179">
      <c r="A179" s="20" t="inlineStr">
        <is>
          <t>LK-0061</t>
        </is>
      </c>
      <c r="B179" s="20" t="inlineStr">
        <is>
          <t>Musterportfolio Süd I GmbH</t>
        </is>
      </c>
      <c r="C179" s="20" t="inlineStr">
        <is>
          <t>München</t>
        </is>
      </c>
      <c r="D179" s="20" t="inlineStr">
        <is>
          <t>Fliederweg 61b, 80797 München</t>
        </is>
      </c>
      <c r="E179" s="20" t="inlineStr">
        <is>
          <t>Maximilian Obermeier</t>
        </is>
      </c>
      <c r="F179" s="20" t="inlineStr">
        <is>
          <t>Vorauszahlung Heizkosten</t>
        </is>
      </c>
      <c r="G179" s="41" t="n">
        <v>747</v>
      </c>
      <c r="H179" s="41" t="n">
        <v>747</v>
      </c>
      <c r="I179" s="41">
        <f>G179-H179</f>
        <v/>
      </c>
      <c r="J179" s="26">
        <f>IF(G179=0,"",H179/G179)</f>
        <v/>
      </c>
      <c r="K179" s="46" t="n"/>
      <c r="L179" s="22">
        <f>IF(K179="","",Hinweise!$C$6-K179)</f>
        <v/>
      </c>
      <c r="M179" s="20" t="inlineStr">
        <is>
          <t>Ausgeglichen</t>
        </is>
      </c>
    </row>
    <row r="180">
      <c r="A180" s="27" t="inlineStr">
        <is>
          <t>LK-0062</t>
        </is>
      </c>
      <c r="B180" s="27" t="inlineStr">
        <is>
          <t>Musterportfolio Süd I GmbH</t>
        </is>
      </c>
      <c r="C180" s="27" t="inlineStr">
        <is>
          <t>München</t>
        </is>
      </c>
      <c r="D180" s="27" t="inlineStr">
        <is>
          <t>Hochfeldstraße 103b, 81369 München</t>
        </is>
      </c>
      <c r="E180" s="27" t="inlineStr">
        <is>
          <t>Felix Aigner</t>
        </is>
      </c>
      <c r="F180" s="27" t="inlineStr">
        <is>
          <t>Nettokaltmiete</t>
        </is>
      </c>
      <c r="G180" s="42" t="n">
        <v>17057.79</v>
      </c>
      <c r="H180" s="42" t="n">
        <v>17057.79</v>
      </c>
      <c r="I180" s="42">
        <f>G180-H180</f>
        <v/>
      </c>
      <c r="J180" s="32">
        <f>IF(G180=0,"",H180/G180)</f>
        <v/>
      </c>
      <c r="K180" s="49" t="n"/>
      <c r="L180" s="28">
        <f>IF(K180="","",Hinweise!$C$6-K180)</f>
        <v/>
      </c>
      <c r="M180" s="27" t="inlineStr">
        <is>
          <t>Ausgeglichen</t>
        </is>
      </c>
    </row>
    <row r="181">
      <c r="A181" s="20" t="inlineStr">
        <is>
          <t>LK-0062</t>
        </is>
      </c>
      <c r="B181" s="20" t="inlineStr">
        <is>
          <t>Musterportfolio Süd I GmbH</t>
        </is>
      </c>
      <c r="C181" s="20" t="inlineStr">
        <is>
          <t>München</t>
        </is>
      </c>
      <c r="D181" s="20" t="inlineStr">
        <is>
          <t>Hochfeldstraße 103b, 81369 München</t>
        </is>
      </c>
      <c r="E181" s="20" t="inlineStr">
        <is>
          <t>Felix Aigner</t>
        </is>
      </c>
      <c r="F181" s="20" t="inlineStr">
        <is>
          <t>Vorauszahlung Betriebskosten</t>
        </is>
      </c>
      <c r="G181" s="41" t="n">
        <v>2952</v>
      </c>
      <c r="H181" s="41" t="n">
        <v>2952</v>
      </c>
      <c r="I181" s="41">
        <f>G181-H181</f>
        <v/>
      </c>
      <c r="J181" s="26">
        <f>IF(G181=0,"",H181/G181)</f>
        <v/>
      </c>
      <c r="K181" s="46" t="n"/>
      <c r="L181" s="22">
        <f>IF(K181="","",Hinweise!$C$6-K181)</f>
        <v/>
      </c>
      <c r="M181" s="20" t="inlineStr">
        <is>
          <t>Ausgeglichen</t>
        </is>
      </c>
    </row>
    <row r="182">
      <c r="A182" s="27" t="inlineStr">
        <is>
          <t>LK-0062</t>
        </is>
      </c>
      <c r="B182" s="27" t="inlineStr">
        <is>
          <t>Musterportfolio Süd I GmbH</t>
        </is>
      </c>
      <c r="C182" s="27" t="inlineStr">
        <is>
          <t>München</t>
        </is>
      </c>
      <c r="D182" s="27" t="inlineStr">
        <is>
          <t>Hochfeldstraße 103b, 81369 München</t>
        </is>
      </c>
      <c r="E182" s="27" t="inlineStr">
        <is>
          <t>Felix Aigner</t>
        </is>
      </c>
      <c r="F182" s="27" t="inlineStr">
        <is>
          <t>Vorauszahlung Heizkosten</t>
        </is>
      </c>
      <c r="G182" s="42" t="n">
        <v>954</v>
      </c>
      <c r="H182" s="42" t="n">
        <v>954</v>
      </c>
      <c r="I182" s="42">
        <f>G182-H182</f>
        <v/>
      </c>
      <c r="J182" s="32">
        <f>IF(G182=0,"",H182/G182)</f>
        <v/>
      </c>
      <c r="K182" s="49" t="n"/>
      <c r="L182" s="28">
        <f>IF(K182="","",Hinweise!$C$6-K182)</f>
        <v/>
      </c>
      <c r="M182" s="27" t="inlineStr">
        <is>
          <t>Ausgeglichen</t>
        </is>
      </c>
    </row>
    <row r="183">
      <c r="A183" s="20" t="inlineStr">
        <is>
          <t>LK-0063</t>
        </is>
      </c>
      <c r="B183" s="20" t="inlineStr">
        <is>
          <t>Musterportfolio Süd I GmbH</t>
        </is>
      </c>
      <c r="C183" s="20" t="inlineStr">
        <is>
          <t>München</t>
        </is>
      </c>
      <c r="D183" s="20" t="inlineStr">
        <is>
          <t>Rosenauweg 29b, 80939 München</t>
        </is>
      </c>
      <c r="E183" s="20" t="inlineStr">
        <is>
          <t>Felix Seidl</t>
        </is>
      </c>
      <c r="F183" s="20" t="inlineStr">
        <is>
          <t>Nettokaltmiete</t>
        </is>
      </c>
      <c r="G183" s="41" t="n">
        <v>11739.51</v>
      </c>
      <c r="H183" s="41" t="n">
        <v>11739.51</v>
      </c>
      <c r="I183" s="41">
        <f>G183-H183</f>
        <v/>
      </c>
      <c r="J183" s="26">
        <f>IF(G183=0,"",H183/G183)</f>
        <v/>
      </c>
      <c r="K183" s="46" t="n"/>
      <c r="L183" s="22">
        <f>IF(K183="","",Hinweise!$C$6-K183)</f>
        <v/>
      </c>
      <c r="M183" s="20" t="inlineStr">
        <is>
          <t>Ausgeglichen</t>
        </is>
      </c>
    </row>
    <row r="184">
      <c r="A184" s="27" t="inlineStr">
        <is>
          <t>LK-0063</t>
        </is>
      </c>
      <c r="B184" s="27" t="inlineStr">
        <is>
          <t>Musterportfolio Süd I GmbH</t>
        </is>
      </c>
      <c r="C184" s="27" t="inlineStr">
        <is>
          <t>München</t>
        </is>
      </c>
      <c r="D184" s="27" t="inlineStr">
        <is>
          <t>Rosenauweg 29b, 80939 München</t>
        </is>
      </c>
      <c r="E184" s="27" t="inlineStr">
        <is>
          <t>Felix Seidl</t>
        </is>
      </c>
      <c r="F184" s="27" t="inlineStr">
        <is>
          <t>Vorauszahlung Betriebskosten</t>
        </is>
      </c>
      <c r="G184" s="42" t="n">
        <v>2088</v>
      </c>
      <c r="H184" s="42" t="n">
        <v>2088</v>
      </c>
      <c r="I184" s="42">
        <f>G184-H184</f>
        <v/>
      </c>
      <c r="J184" s="32">
        <f>IF(G184=0,"",H184/G184)</f>
        <v/>
      </c>
      <c r="K184" s="49" t="n"/>
      <c r="L184" s="28">
        <f>IF(K184="","",Hinweise!$C$6-K184)</f>
        <v/>
      </c>
      <c r="M184" s="27" t="inlineStr">
        <is>
          <t>Ausgeglichen</t>
        </is>
      </c>
    </row>
    <row r="185">
      <c r="A185" s="20" t="inlineStr">
        <is>
          <t>LK-0063</t>
        </is>
      </c>
      <c r="B185" s="20" t="inlineStr">
        <is>
          <t>Musterportfolio Süd I GmbH</t>
        </is>
      </c>
      <c r="C185" s="20" t="inlineStr">
        <is>
          <t>München</t>
        </is>
      </c>
      <c r="D185" s="20" t="inlineStr">
        <is>
          <t>Rosenauweg 29b, 80939 München</t>
        </is>
      </c>
      <c r="E185" s="20" t="inlineStr">
        <is>
          <t>Felix Seidl</t>
        </is>
      </c>
      <c r="F185" s="20" t="inlineStr">
        <is>
          <t>Vorauszahlung Heizkosten</t>
        </is>
      </c>
      <c r="G185" s="41" t="n">
        <v>711</v>
      </c>
      <c r="H185" s="41" t="n">
        <v>711</v>
      </c>
      <c r="I185" s="41">
        <f>G185-H185</f>
        <v/>
      </c>
      <c r="J185" s="26">
        <f>IF(G185=0,"",H185/G185)</f>
        <v/>
      </c>
      <c r="K185" s="46" t="n"/>
      <c r="L185" s="22">
        <f>IF(K185="","",Hinweise!$C$6-K185)</f>
        <v/>
      </c>
      <c r="M185" s="20" t="inlineStr">
        <is>
          <t>Ausgeglichen</t>
        </is>
      </c>
    </row>
    <row r="186">
      <c r="A186" s="27" t="inlineStr">
        <is>
          <t>LK-0064</t>
        </is>
      </c>
      <c r="B186" s="27" t="inlineStr">
        <is>
          <t>Musterportfolio Süd I GmbH</t>
        </is>
      </c>
      <c r="C186" s="27" t="inlineStr">
        <is>
          <t>München</t>
        </is>
      </c>
      <c r="D186" s="27" t="inlineStr">
        <is>
          <t>Talstraße 30, 81673 München</t>
        </is>
      </c>
      <c r="E186" s="27" t="inlineStr">
        <is>
          <t>Anna Steiner</t>
        </is>
      </c>
      <c r="F186" s="27" t="inlineStr">
        <is>
          <t>Nettokaltmiete</t>
        </is>
      </c>
      <c r="G186" s="42" t="n">
        <v>7513.47</v>
      </c>
      <c r="H186" s="42" t="n">
        <v>7513.47</v>
      </c>
      <c r="I186" s="42">
        <f>G186-H186</f>
        <v/>
      </c>
      <c r="J186" s="32">
        <f>IF(G186=0,"",H186/G186)</f>
        <v/>
      </c>
      <c r="K186" s="49" t="n"/>
      <c r="L186" s="28">
        <f>IF(K186="","",Hinweise!$C$6-K186)</f>
        <v/>
      </c>
      <c r="M186" s="27" t="inlineStr">
        <is>
          <t>Ausgeglichen</t>
        </is>
      </c>
    </row>
    <row r="187">
      <c r="A187" s="20" t="inlineStr">
        <is>
          <t>LK-0064</t>
        </is>
      </c>
      <c r="B187" s="20" t="inlineStr">
        <is>
          <t>Musterportfolio Süd I GmbH</t>
        </is>
      </c>
      <c r="C187" s="20" t="inlineStr">
        <is>
          <t>München</t>
        </is>
      </c>
      <c r="D187" s="20" t="inlineStr">
        <is>
          <t>Talstraße 30, 81673 München</t>
        </is>
      </c>
      <c r="E187" s="20" t="inlineStr">
        <is>
          <t>Anna Steiner</t>
        </is>
      </c>
      <c r="F187" s="20" t="inlineStr">
        <is>
          <t>Vorauszahlung Betriebskosten</t>
        </is>
      </c>
      <c r="G187" s="41" t="n">
        <v>1125</v>
      </c>
      <c r="H187" s="41" t="n">
        <v>1125</v>
      </c>
      <c r="I187" s="41">
        <f>G187-H187</f>
        <v/>
      </c>
      <c r="J187" s="26">
        <f>IF(G187=0,"",H187/G187)</f>
        <v/>
      </c>
      <c r="K187" s="46" t="n"/>
      <c r="L187" s="22">
        <f>IF(K187="","",Hinweise!$C$6-K187)</f>
        <v/>
      </c>
      <c r="M187" s="20" t="inlineStr">
        <is>
          <t>Ausgeglichen</t>
        </is>
      </c>
    </row>
    <row r="188">
      <c r="A188" s="27" t="inlineStr">
        <is>
          <t>LK-0064</t>
        </is>
      </c>
      <c r="B188" s="27" t="inlineStr">
        <is>
          <t>Musterportfolio Süd I GmbH</t>
        </is>
      </c>
      <c r="C188" s="27" t="inlineStr">
        <is>
          <t>München</t>
        </is>
      </c>
      <c r="D188" s="27" t="inlineStr">
        <is>
          <t>Talstraße 30, 81673 München</t>
        </is>
      </c>
      <c r="E188" s="27" t="inlineStr">
        <is>
          <t>Anna Steiner</t>
        </is>
      </c>
      <c r="F188" s="27" t="inlineStr">
        <is>
          <t>Vorauszahlung Heizkosten</t>
        </is>
      </c>
      <c r="G188" s="42" t="n">
        <v>441</v>
      </c>
      <c r="H188" s="42" t="n">
        <v>441</v>
      </c>
      <c r="I188" s="42">
        <f>G188-H188</f>
        <v/>
      </c>
      <c r="J188" s="32">
        <f>IF(G188=0,"",H188/G188)</f>
        <v/>
      </c>
      <c r="K188" s="49" t="n"/>
      <c r="L188" s="28">
        <f>IF(K188="","",Hinweise!$C$6-K188)</f>
        <v/>
      </c>
      <c r="M188" s="27" t="inlineStr">
        <is>
          <t>Ausgeglichen</t>
        </is>
      </c>
    </row>
    <row r="189">
      <c r="A189" s="20" t="inlineStr">
        <is>
          <t>LK-0065</t>
        </is>
      </c>
      <c r="B189" s="20" t="inlineStr">
        <is>
          <t>Musterportfolio Süd I GmbH</t>
        </is>
      </c>
      <c r="C189" s="20" t="inlineStr">
        <is>
          <t>München</t>
        </is>
      </c>
      <c r="D189" s="20" t="inlineStr">
        <is>
          <t>Gartenstraße 71, 80469 München</t>
        </is>
      </c>
      <c r="E189" s="20" t="inlineStr">
        <is>
          <t>Julia Berger</t>
        </is>
      </c>
      <c r="F189" s="20" t="inlineStr">
        <is>
          <t>Nettokaltmiete</t>
        </is>
      </c>
      <c r="G189" s="41" t="n">
        <v>9383.49</v>
      </c>
      <c r="H189" s="41" t="n">
        <v>7298.28</v>
      </c>
      <c r="I189" s="41">
        <f>G189-H189</f>
        <v/>
      </c>
      <c r="J189" s="26">
        <f>IF(G189=0,"",H189/G189)</f>
        <v/>
      </c>
      <c r="K189" s="46" t="n">
        <v>46176</v>
      </c>
      <c r="L189" s="22">
        <f>IF(K189="","",Hinweise!$C$6-K189)</f>
        <v/>
      </c>
      <c r="M189" s="20" t="inlineStr">
        <is>
          <t>Offen</t>
        </is>
      </c>
    </row>
    <row r="190">
      <c r="A190" s="27" t="inlineStr">
        <is>
          <t>LK-0065</t>
        </is>
      </c>
      <c r="B190" s="27" t="inlineStr">
        <is>
          <t>Musterportfolio Süd I GmbH</t>
        </is>
      </c>
      <c r="C190" s="27" t="inlineStr">
        <is>
          <t>München</t>
        </is>
      </c>
      <c r="D190" s="27" t="inlineStr">
        <is>
          <t>Gartenstraße 71, 80469 München</t>
        </is>
      </c>
      <c r="E190" s="27" t="inlineStr">
        <is>
          <t>Julia Berger</t>
        </is>
      </c>
      <c r="F190" s="27" t="inlineStr">
        <is>
          <t>Vorauszahlung Betriebskosten</t>
        </is>
      </c>
      <c r="G190" s="42" t="n">
        <v>1557</v>
      </c>
      <c r="H190" s="42" t="n">
        <v>1314.8</v>
      </c>
      <c r="I190" s="42">
        <f>G190-H190</f>
        <v/>
      </c>
      <c r="J190" s="32">
        <f>IF(G190=0,"",H190/G190)</f>
        <v/>
      </c>
      <c r="K190" s="49" t="n">
        <v>46176</v>
      </c>
      <c r="L190" s="28">
        <f>IF(K190="","",Hinweise!$C$6-K190)</f>
        <v/>
      </c>
      <c r="M190" s="27" t="inlineStr">
        <is>
          <t>Offen</t>
        </is>
      </c>
    </row>
    <row r="191">
      <c r="A191" s="20" t="inlineStr">
        <is>
          <t>LK-0065</t>
        </is>
      </c>
      <c r="B191" s="20" t="inlineStr">
        <is>
          <t>Musterportfolio Süd I GmbH</t>
        </is>
      </c>
      <c r="C191" s="20" t="inlineStr">
        <is>
          <t>München</t>
        </is>
      </c>
      <c r="D191" s="20" t="inlineStr">
        <is>
          <t>Gartenstraße 71, 80469 München</t>
        </is>
      </c>
      <c r="E191" s="20" t="inlineStr">
        <is>
          <t>Julia Berger</t>
        </is>
      </c>
      <c r="F191" s="20" t="inlineStr">
        <is>
          <t>Vorauszahlung Heizkosten</t>
        </is>
      </c>
      <c r="G191" s="41" t="n">
        <v>720</v>
      </c>
      <c r="H191" s="41" t="n">
        <v>720</v>
      </c>
      <c r="I191" s="41">
        <f>G191-H191</f>
        <v/>
      </c>
      <c r="J191" s="26">
        <f>IF(G191=0,"",H191/G191)</f>
        <v/>
      </c>
      <c r="K191" s="46" t="n"/>
      <c r="L191" s="22">
        <f>IF(K191="","",Hinweise!$C$6-K191)</f>
        <v/>
      </c>
      <c r="M191" s="20" t="inlineStr">
        <is>
          <t>Ausgeglichen</t>
        </is>
      </c>
    </row>
    <row r="192">
      <c r="A192" s="27" t="inlineStr">
        <is>
          <t>LK-0066</t>
        </is>
      </c>
      <c r="B192" s="27" t="inlineStr">
        <is>
          <t>Musterportfolio Süd I GmbH</t>
        </is>
      </c>
      <c r="C192" s="27" t="inlineStr">
        <is>
          <t>München</t>
        </is>
      </c>
      <c r="D192" s="27" t="inlineStr">
        <is>
          <t>Am Anger 30, 81673 München</t>
        </is>
      </c>
      <c r="E192" s="27" t="inlineStr">
        <is>
          <t>Lea Ebner</t>
        </is>
      </c>
      <c r="F192" s="27" t="inlineStr">
        <is>
          <t>Nettokaltmiete</t>
        </is>
      </c>
      <c r="G192" s="42" t="n">
        <v>18347.85</v>
      </c>
      <c r="H192" s="42" t="n">
        <v>18347.85</v>
      </c>
      <c r="I192" s="42">
        <f>G192-H192</f>
        <v/>
      </c>
      <c r="J192" s="32">
        <f>IF(G192=0,"",H192/G192)</f>
        <v/>
      </c>
      <c r="K192" s="49" t="n"/>
      <c r="L192" s="28">
        <f>IF(K192="","",Hinweise!$C$6-K192)</f>
        <v/>
      </c>
      <c r="M192" s="27" t="inlineStr">
        <is>
          <t>Ausgeglichen</t>
        </is>
      </c>
    </row>
    <row r="193">
      <c r="A193" s="20" t="inlineStr">
        <is>
          <t>LK-0066</t>
        </is>
      </c>
      <c r="B193" s="20" t="inlineStr">
        <is>
          <t>Musterportfolio Süd I GmbH</t>
        </is>
      </c>
      <c r="C193" s="20" t="inlineStr">
        <is>
          <t>München</t>
        </is>
      </c>
      <c r="D193" s="20" t="inlineStr">
        <is>
          <t>Am Anger 30, 81673 München</t>
        </is>
      </c>
      <c r="E193" s="20" t="inlineStr">
        <is>
          <t>Lea Ebner</t>
        </is>
      </c>
      <c r="F193" s="20" t="inlineStr">
        <is>
          <t>Vorauszahlung Betriebskosten</t>
        </is>
      </c>
      <c r="G193" s="41" t="n">
        <v>2556</v>
      </c>
      <c r="H193" s="41" t="n">
        <v>2556</v>
      </c>
      <c r="I193" s="41">
        <f>G193-H193</f>
        <v/>
      </c>
      <c r="J193" s="26">
        <f>IF(G193=0,"",H193/G193)</f>
        <v/>
      </c>
      <c r="K193" s="46" t="n"/>
      <c r="L193" s="22">
        <f>IF(K193="","",Hinweise!$C$6-K193)</f>
        <v/>
      </c>
      <c r="M193" s="20" t="inlineStr">
        <is>
          <t>Ausgeglichen</t>
        </is>
      </c>
    </row>
    <row r="194">
      <c r="A194" s="27" t="inlineStr">
        <is>
          <t>LK-0066</t>
        </is>
      </c>
      <c r="B194" s="27" t="inlineStr">
        <is>
          <t>Musterportfolio Süd I GmbH</t>
        </is>
      </c>
      <c r="C194" s="27" t="inlineStr">
        <is>
          <t>München</t>
        </is>
      </c>
      <c r="D194" s="27" t="inlineStr">
        <is>
          <t>Am Anger 30, 81673 München</t>
        </is>
      </c>
      <c r="E194" s="27" t="inlineStr">
        <is>
          <t>Lea Ebner</t>
        </is>
      </c>
      <c r="F194" s="27" t="inlineStr">
        <is>
          <t>Vorauszahlung Heizkosten</t>
        </is>
      </c>
      <c r="G194" s="42" t="n">
        <v>828</v>
      </c>
      <c r="H194" s="42" t="n">
        <v>828</v>
      </c>
      <c r="I194" s="42">
        <f>G194-H194</f>
        <v/>
      </c>
      <c r="J194" s="32">
        <f>IF(G194=0,"",H194/G194)</f>
        <v/>
      </c>
      <c r="K194" s="49" t="n"/>
      <c r="L194" s="28">
        <f>IF(K194="","",Hinweise!$C$6-K194)</f>
        <v/>
      </c>
      <c r="M194" s="27" t="inlineStr">
        <is>
          <t>Ausgeglichen</t>
        </is>
      </c>
    </row>
    <row r="195">
      <c r="A195" s="20" t="inlineStr">
        <is>
          <t>LK-0067</t>
        </is>
      </c>
      <c r="B195" s="20" t="inlineStr">
        <is>
          <t>Musterportfolio Süd I GmbH</t>
        </is>
      </c>
      <c r="C195" s="20" t="inlineStr">
        <is>
          <t>Landkreis Fürstenfeldbruck</t>
        </is>
      </c>
      <c r="D195" s="20" t="inlineStr">
        <is>
          <t>Birkenallee 10, 82110 Germering</t>
        </is>
      </c>
      <c r="E195" s="20" t="inlineStr">
        <is>
          <t>Emilia Maier</t>
        </is>
      </c>
      <c r="F195" s="20" t="inlineStr">
        <is>
          <t>Nettokaltmiete</t>
        </is>
      </c>
      <c r="G195" s="41" t="n">
        <v>10278.18</v>
      </c>
      <c r="H195" s="41" t="n">
        <v>10278.18</v>
      </c>
      <c r="I195" s="41">
        <f>G195-H195</f>
        <v/>
      </c>
      <c r="J195" s="26">
        <f>IF(G195=0,"",H195/G195)</f>
        <v/>
      </c>
      <c r="K195" s="46" t="n"/>
      <c r="L195" s="22">
        <f>IF(K195="","",Hinweise!$C$6-K195)</f>
        <v/>
      </c>
      <c r="M195" s="20" t="inlineStr">
        <is>
          <t>Ausgeglichen</t>
        </is>
      </c>
    </row>
    <row r="196">
      <c r="A196" s="27" t="inlineStr">
        <is>
          <t>LK-0067</t>
        </is>
      </c>
      <c r="B196" s="27" t="inlineStr">
        <is>
          <t>Musterportfolio Süd I GmbH</t>
        </is>
      </c>
      <c r="C196" s="27" t="inlineStr">
        <is>
          <t>Landkreis Fürstenfeldbruck</t>
        </is>
      </c>
      <c r="D196" s="27" t="inlineStr">
        <is>
          <t>Birkenallee 10, 82110 Germering</t>
        </is>
      </c>
      <c r="E196" s="27" t="inlineStr">
        <is>
          <t>Emilia Maier</t>
        </is>
      </c>
      <c r="F196" s="27" t="inlineStr">
        <is>
          <t>Vorauszahlung Betriebskosten</t>
        </is>
      </c>
      <c r="G196" s="42" t="n">
        <v>2205</v>
      </c>
      <c r="H196" s="42" t="n">
        <v>1837.5</v>
      </c>
      <c r="I196" s="42">
        <f>G196-H196</f>
        <v/>
      </c>
      <c r="J196" s="32">
        <f>IF(G196=0,"",H196/G196)</f>
        <v/>
      </c>
      <c r="K196" s="49" t="n">
        <v>46237</v>
      </c>
      <c r="L196" s="28">
        <f>IF(K196="","",Hinweise!$C$6-K196)</f>
        <v/>
      </c>
      <c r="M196" s="27" t="inlineStr">
        <is>
          <t>Offen</t>
        </is>
      </c>
    </row>
    <row r="197">
      <c r="A197" s="20" t="inlineStr">
        <is>
          <t>LK-0067</t>
        </is>
      </c>
      <c r="B197" s="20" t="inlineStr">
        <is>
          <t>Musterportfolio Süd I GmbH</t>
        </is>
      </c>
      <c r="C197" s="20" t="inlineStr">
        <is>
          <t>Landkreis Fürstenfeldbruck</t>
        </is>
      </c>
      <c r="D197" s="20" t="inlineStr">
        <is>
          <t>Birkenallee 10, 82110 Germering</t>
        </is>
      </c>
      <c r="E197" s="20" t="inlineStr">
        <is>
          <t>Emilia Maier</t>
        </is>
      </c>
      <c r="F197" s="20" t="inlineStr">
        <is>
          <t>Vorauszahlung Heizkosten</t>
        </is>
      </c>
      <c r="G197" s="41" t="n">
        <v>945</v>
      </c>
      <c r="H197" s="41" t="n">
        <v>945</v>
      </c>
      <c r="I197" s="41">
        <f>G197-H197</f>
        <v/>
      </c>
      <c r="J197" s="26">
        <f>IF(G197=0,"",H197/G197)</f>
        <v/>
      </c>
      <c r="K197" s="46" t="n"/>
      <c r="L197" s="22">
        <f>IF(K197="","",Hinweise!$C$6-K197)</f>
        <v/>
      </c>
      <c r="M197" s="20" t="inlineStr">
        <is>
          <t>Ausgeglichen</t>
        </is>
      </c>
    </row>
    <row r="198">
      <c r="A198" s="27" t="inlineStr">
        <is>
          <t>LK-0068</t>
        </is>
      </c>
      <c r="B198" s="27" t="inlineStr">
        <is>
          <t>Musterportfolio Süd I GmbH</t>
        </is>
      </c>
      <c r="C198" s="27" t="inlineStr">
        <is>
          <t>München</t>
        </is>
      </c>
      <c r="D198" s="27" t="inlineStr">
        <is>
          <t>Rosenauweg 12, 80797 München</t>
        </is>
      </c>
      <c r="E198" s="27" t="inlineStr">
        <is>
          <t>Paul Ebner</t>
        </is>
      </c>
      <c r="F198" s="27" t="inlineStr">
        <is>
          <t>Nettokaltmiete</t>
        </is>
      </c>
      <c r="G198" s="42" t="n">
        <v>14360.67</v>
      </c>
      <c r="H198" s="42" t="n">
        <v>14360.67</v>
      </c>
      <c r="I198" s="42">
        <f>G198-H198</f>
        <v/>
      </c>
      <c r="J198" s="32">
        <f>IF(G198=0,"",H198/G198)</f>
        <v/>
      </c>
      <c r="K198" s="49" t="n"/>
      <c r="L198" s="28">
        <f>IF(K198="","",Hinweise!$C$6-K198)</f>
        <v/>
      </c>
      <c r="M198" s="27" t="inlineStr">
        <is>
          <t>Ausgeglichen</t>
        </is>
      </c>
    </row>
    <row r="199">
      <c r="A199" s="20" t="inlineStr">
        <is>
          <t>LK-0068</t>
        </is>
      </c>
      <c r="B199" s="20" t="inlineStr">
        <is>
          <t>Musterportfolio Süd I GmbH</t>
        </is>
      </c>
      <c r="C199" s="20" t="inlineStr">
        <is>
          <t>München</t>
        </is>
      </c>
      <c r="D199" s="20" t="inlineStr">
        <is>
          <t>Rosenauweg 12, 80797 München</t>
        </is>
      </c>
      <c r="E199" s="20" t="inlineStr">
        <is>
          <t>Paul Ebner</t>
        </is>
      </c>
      <c r="F199" s="20" t="inlineStr">
        <is>
          <t>Vorauszahlung Betriebskosten</t>
        </is>
      </c>
      <c r="G199" s="41" t="n">
        <v>1818</v>
      </c>
      <c r="H199" s="41" t="n">
        <v>1818</v>
      </c>
      <c r="I199" s="41">
        <f>G199-H199</f>
        <v/>
      </c>
      <c r="J199" s="26">
        <f>IF(G199=0,"",H199/G199)</f>
        <v/>
      </c>
      <c r="K199" s="46" t="n"/>
      <c r="L199" s="22">
        <f>IF(K199="","",Hinweise!$C$6-K199)</f>
        <v/>
      </c>
      <c r="M199" s="20" t="inlineStr">
        <is>
          <t>Ausgeglichen</t>
        </is>
      </c>
    </row>
    <row r="200">
      <c r="A200" s="27" t="inlineStr">
        <is>
          <t>LK-0068</t>
        </is>
      </c>
      <c r="B200" s="27" t="inlineStr">
        <is>
          <t>Musterportfolio Süd I GmbH</t>
        </is>
      </c>
      <c r="C200" s="27" t="inlineStr">
        <is>
          <t>München</t>
        </is>
      </c>
      <c r="D200" s="27" t="inlineStr">
        <is>
          <t>Rosenauweg 12, 80797 München</t>
        </is>
      </c>
      <c r="E200" s="27" t="inlineStr">
        <is>
          <t>Paul Ebner</t>
        </is>
      </c>
      <c r="F200" s="27" t="inlineStr">
        <is>
          <t>Vorauszahlung Heizkosten</t>
        </is>
      </c>
      <c r="G200" s="42" t="n">
        <v>783</v>
      </c>
      <c r="H200" s="42" t="n">
        <v>783</v>
      </c>
      <c r="I200" s="42">
        <f>G200-H200</f>
        <v/>
      </c>
      <c r="J200" s="32">
        <f>IF(G200=0,"",H200/G200)</f>
        <v/>
      </c>
      <c r="K200" s="49" t="n"/>
      <c r="L200" s="28">
        <f>IF(K200="","",Hinweise!$C$6-K200)</f>
        <v/>
      </c>
      <c r="M200" s="27" t="inlineStr">
        <is>
          <t>Ausgeglichen</t>
        </is>
      </c>
    </row>
    <row r="201">
      <c r="A201" s="20" t="inlineStr">
        <is>
          <t>LK-0069</t>
        </is>
      </c>
      <c r="B201" s="20" t="inlineStr">
        <is>
          <t>Musterportfolio Süd I GmbH</t>
        </is>
      </c>
      <c r="C201" s="20" t="inlineStr">
        <is>
          <t>München</t>
        </is>
      </c>
      <c r="D201" s="20" t="inlineStr">
        <is>
          <t>Schlossbergstraße 59b, 81827 München</t>
        </is>
      </c>
      <c r="E201" s="20" t="inlineStr">
        <is>
          <t>Simon Gruber</t>
        </is>
      </c>
      <c r="F201" s="20" t="inlineStr">
        <is>
          <t>Nettokaltmiete</t>
        </is>
      </c>
      <c r="G201" s="41" t="n">
        <v>27826.92</v>
      </c>
      <c r="H201" s="41" t="n">
        <v>27826.92</v>
      </c>
      <c r="I201" s="41">
        <f>G201-H201</f>
        <v/>
      </c>
      <c r="J201" s="26">
        <f>IF(G201=0,"",H201/G201)</f>
        <v/>
      </c>
      <c r="K201" s="46" t="n"/>
      <c r="L201" s="22">
        <f>IF(K201="","",Hinweise!$C$6-K201)</f>
        <v/>
      </c>
      <c r="M201" s="20" t="inlineStr">
        <is>
          <t>Ausgeglichen</t>
        </is>
      </c>
    </row>
    <row r="202">
      <c r="A202" s="27" t="inlineStr">
        <is>
          <t>LK-0069</t>
        </is>
      </c>
      <c r="B202" s="27" t="inlineStr">
        <is>
          <t>Musterportfolio Süd I GmbH</t>
        </is>
      </c>
      <c r="C202" s="27" t="inlineStr">
        <is>
          <t>München</t>
        </is>
      </c>
      <c r="D202" s="27" t="inlineStr">
        <is>
          <t>Schlossbergstraße 59b, 81827 München</t>
        </is>
      </c>
      <c r="E202" s="27" t="inlineStr">
        <is>
          <t>Simon Gruber</t>
        </is>
      </c>
      <c r="F202" s="27" t="inlineStr">
        <is>
          <t>Vorauszahlung Betriebskosten</t>
        </is>
      </c>
      <c r="G202" s="42" t="n">
        <v>3825</v>
      </c>
      <c r="H202" s="42" t="n">
        <v>3825</v>
      </c>
      <c r="I202" s="42">
        <f>G202-H202</f>
        <v/>
      </c>
      <c r="J202" s="32">
        <f>IF(G202=0,"",H202/G202)</f>
        <v/>
      </c>
      <c r="K202" s="49" t="n"/>
      <c r="L202" s="28">
        <f>IF(K202="","",Hinweise!$C$6-K202)</f>
        <v/>
      </c>
      <c r="M202" s="27" t="inlineStr">
        <is>
          <t>Ausgeglichen</t>
        </is>
      </c>
    </row>
    <row r="203">
      <c r="A203" s="20" t="inlineStr">
        <is>
          <t>LK-0069</t>
        </is>
      </c>
      <c r="B203" s="20" t="inlineStr">
        <is>
          <t>Musterportfolio Süd I GmbH</t>
        </is>
      </c>
      <c r="C203" s="20" t="inlineStr">
        <is>
          <t>München</t>
        </is>
      </c>
      <c r="D203" s="20" t="inlineStr">
        <is>
          <t>Schlossbergstraße 59b, 81827 München</t>
        </is>
      </c>
      <c r="E203" s="20" t="inlineStr">
        <is>
          <t>Simon Gruber</t>
        </is>
      </c>
      <c r="F203" s="20" t="inlineStr">
        <is>
          <t>Vorauszahlung Heizkosten</t>
        </is>
      </c>
      <c r="G203" s="41" t="n">
        <v>1863</v>
      </c>
      <c r="H203" s="41" t="n">
        <v>1863</v>
      </c>
      <c r="I203" s="41">
        <f>G203-H203</f>
        <v/>
      </c>
      <c r="J203" s="26">
        <f>IF(G203=0,"",H203/G203)</f>
        <v/>
      </c>
      <c r="K203" s="46" t="n"/>
      <c r="L203" s="22">
        <f>IF(K203="","",Hinweise!$C$6-K203)</f>
        <v/>
      </c>
      <c r="M203" s="20" t="inlineStr">
        <is>
          <t>Ausgeglichen</t>
        </is>
      </c>
    </row>
    <row r="204">
      <c r="A204" s="27" t="inlineStr">
        <is>
          <t>LK-0070</t>
        </is>
      </c>
      <c r="B204" s="27" t="inlineStr">
        <is>
          <t>Musterportfolio Süd II GmbH</t>
        </is>
      </c>
      <c r="C204" s="27" t="inlineStr">
        <is>
          <t>Landsberg am Lech</t>
        </is>
      </c>
      <c r="D204" s="27" t="inlineStr">
        <is>
          <t>Brunnenweg 68, 86899 Landsberg am Lech</t>
        </is>
      </c>
      <c r="E204" s="27" t="inlineStr">
        <is>
          <t>Florian Lechner</t>
        </is>
      </c>
      <c r="F204" s="27" t="inlineStr">
        <is>
          <t>Nettokaltmiete</t>
        </is>
      </c>
      <c r="G204" s="42" t="n">
        <v>5358.06</v>
      </c>
      <c r="H204" s="42" t="n">
        <v>5358.06</v>
      </c>
      <c r="I204" s="42">
        <f>G204-H204</f>
        <v/>
      </c>
      <c r="J204" s="32">
        <f>IF(G204=0,"",H204/G204)</f>
        <v/>
      </c>
      <c r="K204" s="49" t="n"/>
      <c r="L204" s="28">
        <f>IF(K204="","",Hinweise!$C$6-K204)</f>
        <v/>
      </c>
      <c r="M204" s="27" t="inlineStr">
        <is>
          <t>Ausgeglichen</t>
        </is>
      </c>
    </row>
    <row r="205">
      <c r="A205" s="20" t="inlineStr">
        <is>
          <t>LK-0070</t>
        </is>
      </c>
      <c r="B205" s="20" t="inlineStr">
        <is>
          <t>Musterportfolio Süd II GmbH</t>
        </is>
      </c>
      <c r="C205" s="20" t="inlineStr">
        <is>
          <t>Landsberg am Lech</t>
        </is>
      </c>
      <c r="D205" s="20" t="inlineStr">
        <is>
          <t>Brunnenweg 68, 86899 Landsberg am Lech</t>
        </is>
      </c>
      <c r="E205" s="20" t="inlineStr">
        <is>
          <t>Florian Lechner</t>
        </is>
      </c>
      <c r="F205" s="20" t="inlineStr">
        <is>
          <t>Vorauszahlung Betriebskosten</t>
        </is>
      </c>
      <c r="G205" s="41" t="n">
        <v>1179</v>
      </c>
      <c r="H205" s="41" t="n">
        <v>1113.5</v>
      </c>
      <c r="I205" s="41">
        <f>G205-H205</f>
        <v/>
      </c>
      <c r="J205" s="26">
        <f>IF(G205=0,"",H205/G205)</f>
        <v/>
      </c>
      <c r="K205" s="46" t="n">
        <v>46268</v>
      </c>
      <c r="L205" s="22">
        <f>IF(K205="","",Hinweise!$C$6-K205)</f>
        <v/>
      </c>
      <c r="M205" s="20" t="inlineStr">
        <is>
          <t>Offen</t>
        </is>
      </c>
    </row>
    <row r="206">
      <c r="A206" s="27" t="inlineStr">
        <is>
          <t>LK-0070</t>
        </is>
      </c>
      <c r="B206" s="27" t="inlineStr">
        <is>
          <t>Musterportfolio Süd II GmbH</t>
        </is>
      </c>
      <c r="C206" s="27" t="inlineStr">
        <is>
          <t>Landsberg am Lech</t>
        </is>
      </c>
      <c r="D206" s="27" t="inlineStr">
        <is>
          <t>Brunnenweg 68, 86899 Landsberg am Lech</t>
        </is>
      </c>
      <c r="E206" s="27" t="inlineStr">
        <is>
          <t>Florian Lechner</t>
        </is>
      </c>
      <c r="F206" s="27" t="inlineStr">
        <is>
          <t>Vorauszahlung Heizkosten</t>
        </is>
      </c>
      <c r="G206" s="42" t="n">
        <v>585</v>
      </c>
      <c r="H206" s="42" t="n">
        <v>559</v>
      </c>
      <c r="I206" s="42">
        <f>G206-H206</f>
        <v/>
      </c>
      <c r="J206" s="32">
        <f>IF(G206=0,"",H206/G206)</f>
        <v/>
      </c>
      <c r="K206" s="49" t="n">
        <v>46268</v>
      </c>
      <c r="L206" s="28">
        <f>IF(K206="","",Hinweise!$C$6-K206)</f>
        <v/>
      </c>
      <c r="M206" s="27" t="inlineStr">
        <is>
          <t>Offen</t>
        </is>
      </c>
    </row>
    <row r="207">
      <c r="A207" s="20" t="inlineStr">
        <is>
          <t>LK-0071</t>
        </is>
      </c>
      <c r="B207" s="20" t="inlineStr">
        <is>
          <t>Musterportfolio Süd I GmbH</t>
        </is>
      </c>
      <c r="C207" s="20" t="inlineStr">
        <is>
          <t>München</t>
        </is>
      </c>
      <c r="D207" s="20" t="inlineStr">
        <is>
          <t>Eschenstraße 37, 81673 München</t>
        </is>
      </c>
      <c r="E207" s="20" t="inlineStr">
        <is>
          <t>Tobias Huber</t>
        </is>
      </c>
      <c r="F207" s="20" t="inlineStr">
        <is>
          <t>Nettokaltmiete</t>
        </is>
      </c>
      <c r="G207" s="41" t="n">
        <v>11304.9</v>
      </c>
      <c r="H207" s="41" t="n">
        <v>8918.309999999999</v>
      </c>
      <c r="I207" s="41">
        <f>G207-H207</f>
        <v/>
      </c>
      <c r="J207" s="26">
        <f>IF(G207=0,"",H207/G207)</f>
        <v/>
      </c>
      <c r="K207" s="46" t="n">
        <v>46176</v>
      </c>
      <c r="L207" s="22">
        <f>IF(K207="","",Hinweise!$C$6-K207)</f>
        <v/>
      </c>
      <c r="M207" s="20" t="inlineStr">
        <is>
          <t>Ratenzahlung vereinbart</t>
        </is>
      </c>
    </row>
    <row r="208">
      <c r="A208" s="27" t="inlineStr">
        <is>
          <t>LK-0071</t>
        </is>
      </c>
      <c r="B208" s="27" t="inlineStr">
        <is>
          <t>Musterportfolio Süd I GmbH</t>
        </is>
      </c>
      <c r="C208" s="27" t="inlineStr">
        <is>
          <t>München</t>
        </is>
      </c>
      <c r="D208" s="27" t="inlineStr">
        <is>
          <t>Eschenstraße 37, 81673 München</t>
        </is>
      </c>
      <c r="E208" s="27" t="inlineStr">
        <is>
          <t>Tobias Huber</t>
        </is>
      </c>
      <c r="F208" s="27" t="inlineStr">
        <is>
          <t>Vorauszahlung Betriebskosten</t>
        </is>
      </c>
      <c r="G208" s="42" t="n">
        <v>1548</v>
      </c>
      <c r="H208" s="42" t="n">
        <v>1118</v>
      </c>
      <c r="I208" s="42">
        <f>G208-H208</f>
        <v/>
      </c>
      <c r="J208" s="32">
        <f>IF(G208=0,"",H208/G208)</f>
        <v/>
      </c>
      <c r="K208" s="49" t="n">
        <v>46176</v>
      </c>
      <c r="L208" s="28">
        <f>IF(K208="","",Hinweise!$C$6-K208)</f>
        <v/>
      </c>
      <c r="M208" s="27" t="inlineStr">
        <is>
          <t>Ratenzahlung vereinbart</t>
        </is>
      </c>
    </row>
    <row r="209">
      <c r="A209" s="20" t="inlineStr">
        <is>
          <t>LK-0071</t>
        </is>
      </c>
      <c r="B209" s="20" t="inlineStr">
        <is>
          <t>Musterportfolio Süd I GmbH</t>
        </is>
      </c>
      <c r="C209" s="20" t="inlineStr">
        <is>
          <t>München</t>
        </is>
      </c>
      <c r="D209" s="20" t="inlineStr">
        <is>
          <t>Eschenstraße 37, 81673 München</t>
        </is>
      </c>
      <c r="E209" s="20" t="inlineStr">
        <is>
          <t>Tobias Huber</t>
        </is>
      </c>
      <c r="F209" s="20" t="inlineStr">
        <is>
          <t>Vorauszahlung Heizkosten</t>
        </is>
      </c>
      <c r="G209" s="41" t="n">
        <v>684</v>
      </c>
      <c r="H209" s="41" t="n">
        <v>684</v>
      </c>
      <c r="I209" s="41">
        <f>G209-H209</f>
        <v/>
      </c>
      <c r="J209" s="26">
        <f>IF(G209=0,"",H209/G209)</f>
        <v/>
      </c>
      <c r="K209" s="46" t="n"/>
      <c r="L209" s="22">
        <f>IF(K209="","",Hinweise!$C$6-K209)</f>
        <v/>
      </c>
      <c r="M209" s="20" t="inlineStr">
        <is>
          <t>Ausgeglichen</t>
        </is>
      </c>
    </row>
    <row r="210">
      <c r="A210" s="27" t="inlineStr">
        <is>
          <t>LK-0072</t>
        </is>
      </c>
      <c r="B210" s="27" t="inlineStr">
        <is>
          <t>Musterportfolio Süd II GmbH</t>
        </is>
      </c>
      <c r="C210" s="27" t="inlineStr">
        <is>
          <t>Landkreis Fürstenfeldbruck</t>
        </is>
      </c>
      <c r="D210" s="27" t="inlineStr">
        <is>
          <t>Fliederweg 114, 82256 Fürstenfeldbruck</t>
        </is>
      </c>
      <c r="E210" s="27" t="inlineStr">
        <is>
          <t>Hannah Winkler</t>
        </is>
      </c>
      <c r="F210" s="27" t="inlineStr">
        <is>
          <t>Nettokaltmiete</t>
        </is>
      </c>
      <c r="G210" s="42" t="n">
        <v>10557.81</v>
      </c>
      <c r="H210" s="42" t="n">
        <v>5278.91</v>
      </c>
      <c r="I210" s="42">
        <f>G210-H210</f>
        <v/>
      </c>
      <c r="J210" s="32">
        <f>IF(G210=0,"",H210/G210)</f>
        <v/>
      </c>
      <c r="K210" s="49" t="n">
        <v>46115</v>
      </c>
      <c r="L210" s="28">
        <f>IF(K210="","",Hinweise!$C$6-K210)</f>
        <v/>
      </c>
      <c r="M210" s="27" t="inlineStr">
        <is>
          <t>Mahnbescheid beantragt</t>
        </is>
      </c>
    </row>
    <row r="211">
      <c r="A211" s="20" t="inlineStr">
        <is>
          <t>LK-0072</t>
        </is>
      </c>
      <c r="B211" s="20" t="inlineStr">
        <is>
          <t>Musterportfolio Süd II GmbH</t>
        </is>
      </c>
      <c r="C211" s="20" t="inlineStr">
        <is>
          <t>Landkreis Fürstenfeldbruck</t>
        </is>
      </c>
      <c r="D211" s="20" t="inlineStr">
        <is>
          <t>Fliederweg 114, 82256 Fürstenfeldbruck</t>
        </is>
      </c>
      <c r="E211" s="20" t="inlineStr">
        <is>
          <t>Hannah Winkler</t>
        </is>
      </c>
      <c r="F211" s="20" t="inlineStr">
        <is>
          <t>Vorauszahlung Betriebskosten</t>
        </is>
      </c>
      <c r="G211" s="41" t="n">
        <v>1962</v>
      </c>
      <c r="H211" s="41" t="n">
        <v>981</v>
      </c>
      <c r="I211" s="41">
        <f>G211-H211</f>
        <v/>
      </c>
      <c r="J211" s="26">
        <f>IF(G211=0,"",H211/G211)</f>
        <v/>
      </c>
      <c r="K211" s="46" t="n">
        <v>46115</v>
      </c>
      <c r="L211" s="22">
        <f>IF(K211="","",Hinweise!$C$6-K211)</f>
        <v/>
      </c>
      <c r="M211" s="20" t="inlineStr">
        <is>
          <t>Mahnbescheid beantragt</t>
        </is>
      </c>
    </row>
    <row r="212">
      <c r="A212" s="27" t="inlineStr">
        <is>
          <t>LK-0072</t>
        </is>
      </c>
      <c r="B212" s="27" t="inlineStr">
        <is>
          <t>Musterportfolio Süd II GmbH</t>
        </is>
      </c>
      <c r="C212" s="27" t="inlineStr">
        <is>
          <t>Landkreis Fürstenfeldbruck</t>
        </is>
      </c>
      <c r="D212" s="27" t="inlineStr">
        <is>
          <t>Fliederweg 114, 82256 Fürstenfeldbruck</t>
        </is>
      </c>
      <c r="E212" s="27" t="inlineStr">
        <is>
          <t>Hannah Winkler</t>
        </is>
      </c>
      <c r="F212" s="27" t="inlineStr">
        <is>
          <t>Vorauszahlung Heizkosten</t>
        </is>
      </c>
      <c r="G212" s="42" t="n">
        <v>666</v>
      </c>
      <c r="H212" s="42" t="n">
        <v>340.4</v>
      </c>
      <c r="I212" s="42">
        <f>G212-H212</f>
        <v/>
      </c>
      <c r="J212" s="32">
        <f>IF(G212=0,"",H212/G212)</f>
        <v/>
      </c>
      <c r="K212" s="49" t="n">
        <v>46115</v>
      </c>
      <c r="L212" s="28">
        <f>IF(K212="","",Hinweise!$C$6-K212)</f>
        <v/>
      </c>
      <c r="M212" s="27" t="inlineStr">
        <is>
          <t>Mahnbescheid beantragt</t>
        </is>
      </c>
    </row>
    <row r="213">
      <c r="A213" s="20" t="inlineStr">
        <is>
          <t>LK-0073</t>
        </is>
      </c>
      <c r="B213" s="20" t="inlineStr">
        <is>
          <t>Musterportfolio Süd I GmbH</t>
        </is>
      </c>
      <c r="C213" s="20" t="inlineStr">
        <is>
          <t>München</t>
        </is>
      </c>
      <c r="D213" s="20" t="inlineStr">
        <is>
          <t>Ahornweg 70, 81541 München</t>
        </is>
      </c>
      <c r="E213" s="20" t="inlineStr">
        <is>
          <t>David Berger</t>
        </is>
      </c>
      <c r="F213" s="20" t="inlineStr">
        <is>
          <t>Nettokaltmiete</t>
        </is>
      </c>
      <c r="G213" s="41" t="n">
        <v>12870.09</v>
      </c>
      <c r="H213" s="41" t="n">
        <v>12870.09</v>
      </c>
      <c r="I213" s="41">
        <f>G213-H213</f>
        <v/>
      </c>
      <c r="J213" s="26">
        <f>IF(G213=0,"",H213/G213)</f>
        <v/>
      </c>
      <c r="K213" s="46" t="n"/>
      <c r="L213" s="22">
        <f>IF(K213="","",Hinweise!$C$6-K213)</f>
        <v/>
      </c>
      <c r="M213" s="20" t="inlineStr">
        <is>
          <t>Ausgeglichen</t>
        </is>
      </c>
    </row>
    <row r="214">
      <c r="A214" s="27" t="inlineStr">
        <is>
          <t>LK-0073</t>
        </is>
      </c>
      <c r="B214" s="27" t="inlineStr">
        <is>
          <t>Musterportfolio Süd I GmbH</t>
        </is>
      </c>
      <c r="C214" s="27" t="inlineStr">
        <is>
          <t>München</t>
        </is>
      </c>
      <c r="D214" s="27" t="inlineStr">
        <is>
          <t>Ahornweg 70, 81541 München</t>
        </is>
      </c>
      <c r="E214" s="27" t="inlineStr">
        <is>
          <t>David Berger</t>
        </is>
      </c>
      <c r="F214" s="27" t="inlineStr">
        <is>
          <t>Vorauszahlung Betriebskosten</t>
        </is>
      </c>
      <c r="G214" s="42" t="n">
        <v>1998</v>
      </c>
      <c r="H214" s="42" t="n">
        <v>1998</v>
      </c>
      <c r="I214" s="42">
        <f>G214-H214</f>
        <v/>
      </c>
      <c r="J214" s="32">
        <f>IF(G214=0,"",H214/G214)</f>
        <v/>
      </c>
      <c r="K214" s="49" t="n"/>
      <c r="L214" s="28">
        <f>IF(K214="","",Hinweise!$C$6-K214)</f>
        <v/>
      </c>
      <c r="M214" s="27" t="inlineStr">
        <is>
          <t>Ausgeglichen</t>
        </is>
      </c>
    </row>
    <row r="215">
      <c r="A215" s="20" t="inlineStr">
        <is>
          <t>LK-0073</t>
        </is>
      </c>
      <c r="B215" s="20" t="inlineStr">
        <is>
          <t>Musterportfolio Süd I GmbH</t>
        </is>
      </c>
      <c r="C215" s="20" t="inlineStr">
        <is>
          <t>München</t>
        </is>
      </c>
      <c r="D215" s="20" t="inlineStr">
        <is>
          <t>Ahornweg 70, 81541 München</t>
        </is>
      </c>
      <c r="E215" s="20" t="inlineStr">
        <is>
          <t>David Berger</t>
        </is>
      </c>
      <c r="F215" s="20" t="inlineStr">
        <is>
          <t>Vorauszahlung Heizkosten</t>
        </is>
      </c>
      <c r="G215" s="41" t="n">
        <v>810</v>
      </c>
      <c r="H215" s="41" t="n">
        <v>810</v>
      </c>
      <c r="I215" s="41">
        <f>G215-H215</f>
        <v/>
      </c>
      <c r="J215" s="26">
        <f>IF(G215=0,"",H215/G215)</f>
        <v/>
      </c>
      <c r="K215" s="46" t="n"/>
      <c r="L215" s="22">
        <f>IF(K215="","",Hinweise!$C$6-K215)</f>
        <v/>
      </c>
      <c r="M215" s="20" t="inlineStr">
        <is>
          <t>Ausgeglichen</t>
        </is>
      </c>
    </row>
    <row r="216">
      <c r="A216" s="27" t="inlineStr">
        <is>
          <t>LK-0074</t>
        </is>
      </c>
      <c r="B216" s="27" t="inlineStr">
        <is>
          <t>Musterportfolio Süd II GmbH</t>
        </is>
      </c>
      <c r="C216" s="27" t="inlineStr">
        <is>
          <t>München</t>
        </is>
      </c>
      <c r="D216" s="27" t="inlineStr">
        <is>
          <t>Schlossbergstraße 129, 81369 München</t>
        </is>
      </c>
      <c r="E216" s="27" t="inlineStr">
        <is>
          <t>Marie Schmid</t>
        </is>
      </c>
      <c r="F216" s="27" t="inlineStr">
        <is>
          <t>Nettokaltmiete</t>
        </is>
      </c>
      <c r="G216" s="42" t="n">
        <v>20957.13</v>
      </c>
      <c r="H216" s="42" t="n">
        <v>20957.13</v>
      </c>
      <c r="I216" s="42">
        <f>G216-H216</f>
        <v/>
      </c>
      <c r="J216" s="32">
        <f>IF(G216=0,"",H216/G216)</f>
        <v/>
      </c>
      <c r="K216" s="49" t="n"/>
      <c r="L216" s="28">
        <f>IF(K216="","",Hinweise!$C$6-K216)</f>
        <v/>
      </c>
      <c r="M216" s="27" t="inlineStr">
        <is>
          <t>Ausgeglichen</t>
        </is>
      </c>
    </row>
    <row r="217">
      <c r="A217" s="20" t="inlineStr">
        <is>
          <t>LK-0074</t>
        </is>
      </c>
      <c r="B217" s="20" t="inlineStr">
        <is>
          <t>Musterportfolio Süd II GmbH</t>
        </is>
      </c>
      <c r="C217" s="20" t="inlineStr">
        <is>
          <t>München</t>
        </is>
      </c>
      <c r="D217" s="20" t="inlineStr">
        <is>
          <t>Schlossbergstraße 129, 81369 München</t>
        </is>
      </c>
      <c r="E217" s="20" t="inlineStr">
        <is>
          <t>Marie Schmid</t>
        </is>
      </c>
      <c r="F217" s="20" t="inlineStr">
        <is>
          <t>Vorauszahlung Betriebskosten</t>
        </is>
      </c>
      <c r="G217" s="41" t="n">
        <v>3897</v>
      </c>
      <c r="H217" s="41" t="n">
        <v>3897</v>
      </c>
      <c r="I217" s="41">
        <f>G217-H217</f>
        <v/>
      </c>
      <c r="J217" s="26">
        <f>IF(G217=0,"",H217/G217)</f>
        <v/>
      </c>
      <c r="K217" s="46" t="n"/>
      <c r="L217" s="22">
        <f>IF(K217="","",Hinweise!$C$6-K217)</f>
        <v/>
      </c>
      <c r="M217" s="20" t="inlineStr">
        <is>
          <t>Ausgeglichen</t>
        </is>
      </c>
    </row>
    <row r="218">
      <c r="A218" s="27" t="inlineStr">
        <is>
          <t>LK-0074</t>
        </is>
      </c>
      <c r="B218" s="27" t="inlineStr">
        <is>
          <t>Musterportfolio Süd II GmbH</t>
        </is>
      </c>
      <c r="C218" s="27" t="inlineStr">
        <is>
          <t>München</t>
        </is>
      </c>
      <c r="D218" s="27" t="inlineStr">
        <is>
          <t>Schlossbergstraße 129, 81369 München</t>
        </is>
      </c>
      <c r="E218" s="27" t="inlineStr">
        <is>
          <t>Marie Schmid</t>
        </is>
      </c>
      <c r="F218" s="27" t="inlineStr">
        <is>
          <t>Vorauszahlung Heizkosten</t>
        </is>
      </c>
      <c r="G218" s="42" t="n">
        <v>1593</v>
      </c>
      <c r="H218" s="42" t="n">
        <v>1593</v>
      </c>
      <c r="I218" s="42">
        <f>G218-H218</f>
        <v/>
      </c>
      <c r="J218" s="32">
        <f>IF(G218=0,"",H218/G218)</f>
        <v/>
      </c>
      <c r="K218" s="49" t="n"/>
      <c r="L218" s="28">
        <f>IF(K218="","",Hinweise!$C$6-K218)</f>
        <v/>
      </c>
      <c r="M218" s="27" t="inlineStr">
        <is>
          <t>Ausgeglichen</t>
        </is>
      </c>
    </row>
    <row r="219">
      <c r="A219" s="20" t="inlineStr">
        <is>
          <t>LK-0075</t>
        </is>
      </c>
      <c r="B219" s="20" t="inlineStr">
        <is>
          <t>Musterportfolio Süd I GmbH</t>
        </is>
      </c>
      <c r="C219" s="20" t="inlineStr">
        <is>
          <t>München</t>
        </is>
      </c>
      <c r="D219" s="20" t="inlineStr">
        <is>
          <t>Ulmenring 71, 81673 München</t>
        </is>
      </c>
      <c r="E219" s="20" t="inlineStr">
        <is>
          <t>Paul Wagner</t>
        </is>
      </c>
      <c r="F219" s="20" t="inlineStr">
        <is>
          <t>Nettokaltmiete</t>
        </is>
      </c>
      <c r="G219" s="41" t="n">
        <v>13093.11</v>
      </c>
      <c r="H219" s="41" t="n">
        <v>5819.16</v>
      </c>
      <c r="I219" s="41">
        <f>G219-H219</f>
        <v/>
      </c>
      <c r="J219" s="26">
        <f>IF(G219=0,"",H219/G219)</f>
        <v/>
      </c>
      <c r="K219" s="46" t="n">
        <v>46115</v>
      </c>
      <c r="L219" s="22">
        <f>IF(K219="","",Hinweise!$C$6-K219)</f>
        <v/>
      </c>
      <c r="M219" s="20" t="inlineStr">
        <is>
          <t>Mahnbescheid beantragt</t>
        </is>
      </c>
    </row>
    <row r="220">
      <c r="A220" s="27" t="inlineStr">
        <is>
          <t>LK-0075</t>
        </is>
      </c>
      <c r="B220" s="27" t="inlineStr">
        <is>
          <t>Musterportfolio Süd I GmbH</t>
        </is>
      </c>
      <c r="C220" s="27" t="inlineStr">
        <is>
          <t>München</t>
        </is>
      </c>
      <c r="D220" s="27" t="inlineStr">
        <is>
          <t>Ulmenring 71, 81673 München</t>
        </is>
      </c>
      <c r="E220" s="27" t="inlineStr">
        <is>
          <t>Paul Wagner</t>
        </is>
      </c>
      <c r="F220" s="27" t="inlineStr">
        <is>
          <t>Vorauszahlung Betriebskosten</t>
        </is>
      </c>
      <c r="G220" s="42" t="n">
        <v>2259</v>
      </c>
      <c r="H220" s="42" t="n">
        <v>1255</v>
      </c>
      <c r="I220" s="42">
        <f>G220-H220</f>
        <v/>
      </c>
      <c r="J220" s="32">
        <f>IF(G220=0,"",H220/G220)</f>
        <v/>
      </c>
      <c r="K220" s="49" t="n">
        <v>46115</v>
      </c>
      <c r="L220" s="28">
        <f>IF(K220="","",Hinweise!$C$6-K220)</f>
        <v/>
      </c>
      <c r="M220" s="27" t="inlineStr">
        <is>
          <t>Mahnbescheid beantragt</t>
        </is>
      </c>
    </row>
    <row r="221">
      <c r="A221" s="20" t="inlineStr">
        <is>
          <t>LK-0075</t>
        </is>
      </c>
      <c r="B221" s="20" t="inlineStr">
        <is>
          <t>Musterportfolio Süd I GmbH</t>
        </is>
      </c>
      <c r="C221" s="20" t="inlineStr">
        <is>
          <t>München</t>
        </is>
      </c>
      <c r="D221" s="20" t="inlineStr">
        <is>
          <t>Ulmenring 71, 81673 München</t>
        </is>
      </c>
      <c r="E221" s="20" t="inlineStr">
        <is>
          <t>Paul Wagner</t>
        </is>
      </c>
      <c r="F221" s="20" t="inlineStr">
        <is>
          <t>Vorauszahlung Heizkosten</t>
        </is>
      </c>
      <c r="G221" s="41" t="n">
        <v>882</v>
      </c>
      <c r="H221" s="41" t="n">
        <v>450.8</v>
      </c>
      <c r="I221" s="41">
        <f>G221-H221</f>
        <v/>
      </c>
      <c r="J221" s="26">
        <f>IF(G221=0,"",H221/G221)</f>
        <v/>
      </c>
      <c r="K221" s="46" t="n">
        <v>46115</v>
      </c>
      <c r="L221" s="22">
        <f>IF(K221="","",Hinweise!$C$6-K221)</f>
        <v/>
      </c>
      <c r="M221" s="20" t="inlineStr">
        <is>
          <t>Mahnbescheid beantragt</t>
        </is>
      </c>
    </row>
    <row r="222">
      <c r="A222" s="27" t="inlineStr">
        <is>
          <t>LK-0076</t>
        </is>
      </c>
      <c r="B222" s="27" t="inlineStr">
        <is>
          <t>Musterportfolio Süd I GmbH</t>
        </is>
      </c>
      <c r="C222" s="27" t="inlineStr">
        <is>
          <t>Landkreis Fürstenfeldbruck</t>
        </is>
      </c>
      <c r="D222" s="27" t="inlineStr">
        <is>
          <t>Brunnenweg 127a, 82256 Fürstenfeldbruck</t>
        </is>
      </c>
      <c r="E222" s="27" t="inlineStr">
        <is>
          <t>Sophie Maier</t>
        </is>
      </c>
      <c r="F222" s="27" t="inlineStr">
        <is>
          <t>Nettokaltmiete</t>
        </is>
      </c>
      <c r="G222" s="42" t="n">
        <v>19365.66</v>
      </c>
      <c r="H222" s="42" t="n">
        <v>19365.66</v>
      </c>
      <c r="I222" s="42">
        <f>G222-H222</f>
        <v/>
      </c>
      <c r="J222" s="32">
        <f>IF(G222=0,"",H222/G222)</f>
        <v/>
      </c>
      <c r="K222" s="49" t="n"/>
      <c r="L222" s="28">
        <f>IF(K222="","",Hinweise!$C$6-K222)</f>
        <v/>
      </c>
      <c r="M222" s="27" t="inlineStr">
        <is>
          <t>Ausgeglichen</t>
        </is>
      </c>
    </row>
    <row r="223">
      <c r="A223" s="20" t="inlineStr">
        <is>
          <t>LK-0076</t>
        </is>
      </c>
      <c r="B223" s="20" t="inlineStr">
        <is>
          <t>Musterportfolio Süd I GmbH</t>
        </is>
      </c>
      <c r="C223" s="20" t="inlineStr">
        <is>
          <t>Landkreis Fürstenfeldbruck</t>
        </is>
      </c>
      <c r="D223" s="20" t="inlineStr">
        <is>
          <t>Brunnenweg 127a, 82256 Fürstenfeldbruck</t>
        </is>
      </c>
      <c r="E223" s="20" t="inlineStr">
        <is>
          <t>Sophie Maier</t>
        </is>
      </c>
      <c r="F223" s="20" t="inlineStr">
        <is>
          <t>Vorauszahlung Betriebskosten</t>
        </is>
      </c>
      <c r="G223" s="41" t="n">
        <v>3843</v>
      </c>
      <c r="H223" s="41" t="n">
        <v>3843</v>
      </c>
      <c r="I223" s="41">
        <f>G223-H223</f>
        <v/>
      </c>
      <c r="J223" s="26">
        <f>IF(G223=0,"",H223/G223)</f>
        <v/>
      </c>
      <c r="K223" s="46" t="n"/>
      <c r="L223" s="22">
        <f>IF(K223="","",Hinweise!$C$6-K223)</f>
        <v/>
      </c>
      <c r="M223" s="20" t="inlineStr">
        <is>
          <t>Ausgeglichen</t>
        </is>
      </c>
    </row>
    <row r="224">
      <c r="A224" s="27" t="inlineStr">
        <is>
          <t>LK-0076</t>
        </is>
      </c>
      <c r="B224" s="27" t="inlineStr">
        <is>
          <t>Musterportfolio Süd I GmbH</t>
        </is>
      </c>
      <c r="C224" s="27" t="inlineStr">
        <is>
          <t>Landkreis Fürstenfeldbruck</t>
        </is>
      </c>
      <c r="D224" s="27" t="inlineStr">
        <is>
          <t>Brunnenweg 127a, 82256 Fürstenfeldbruck</t>
        </is>
      </c>
      <c r="E224" s="27" t="inlineStr">
        <is>
          <t>Sophie Maier</t>
        </is>
      </c>
      <c r="F224" s="27" t="inlineStr">
        <is>
          <t>Vorauszahlung Heizkosten</t>
        </is>
      </c>
      <c r="G224" s="42" t="n">
        <v>1332</v>
      </c>
      <c r="H224" s="42" t="n">
        <v>1332</v>
      </c>
      <c r="I224" s="42">
        <f>G224-H224</f>
        <v/>
      </c>
      <c r="J224" s="32">
        <f>IF(G224=0,"",H224/G224)</f>
        <v/>
      </c>
      <c r="K224" s="49" t="n"/>
      <c r="L224" s="28">
        <f>IF(K224="","",Hinweise!$C$6-K224)</f>
        <v/>
      </c>
      <c r="M224" s="27" t="inlineStr">
        <is>
          <t>Ausgeglichen</t>
        </is>
      </c>
    </row>
    <row r="225">
      <c r="A225" s="20" t="inlineStr">
        <is>
          <t>LK-0077</t>
        </is>
      </c>
      <c r="B225" s="20" t="inlineStr">
        <is>
          <t>Musterportfolio Süd I GmbH</t>
        </is>
      </c>
      <c r="C225" s="20" t="inlineStr">
        <is>
          <t>Landkreis Fürstenfeldbruck</t>
        </is>
      </c>
      <c r="D225" s="20" t="inlineStr">
        <is>
          <t>Brunnenweg 55a, 82178 Puchheim</t>
        </is>
      </c>
      <c r="E225" s="20" t="inlineStr">
        <is>
          <t>Elias Bauer</t>
        </is>
      </c>
      <c r="F225" s="20" t="inlineStr">
        <is>
          <t>Nettokaltmiete</t>
        </is>
      </c>
      <c r="G225" s="41" t="n">
        <v>10253.79</v>
      </c>
      <c r="H225" s="41" t="n">
        <v>10253.79</v>
      </c>
      <c r="I225" s="41">
        <f>G225-H225</f>
        <v/>
      </c>
      <c r="J225" s="26">
        <f>IF(G225=0,"",H225/G225)</f>
        <v/>
      </c>
      <c r="K225" s="46" t="n"/>
      <c r="L225" s="22">
        <f>IF(K225="","",Hinweise!$C$6-K225)</f>
        <v/>
      </c>
      <c r="M225" s="20" t="inlineStr">
        <is>
          <t>Ausgeglichen</t>
        </is>
      </c>
    </row>
    <row r="226">
      <c r="A226" s="27" t="inlineStr">
        <is>
          <t>LK-0077</t>
        </is>
      </c>
      <c r="B226" s="27" t="inlineStr">
        <is>
          <t>Musterportfolio Süd I GmbH</t>
        </is>
      </c>
      <c r="C226" s="27" t="inlineStr">
        <is>
          <t>Landkreis Fürstenfeldbruck</t>
        </is>
      </c>
      <c r="D226" s="27" t="inlineStr">
        <is>
          <t>Brunnenweg 55a, 82178 Puchheim</t>
        </is>
      </c>
      <c r="E226" s="27" t="inlineStr">
        <is>
          <t>Elias Bauer</t>
        </is>
      </c>
      <c r="F226" s="27" t="inlineStr">
        <is>
          <t>Vorauszahlung Betriebskosten</t>
        </is>
      </c>
      <c r="G226" s="42" t="n">
        <v>1746</v>
      </c>
      <c r="H226" s="42" t="n">
        <v>1746</v>
      </c>
      <c r="I226" s="42">
        <f>G226-H226</f>
        <v/>
      </c>
      <c r="J226" s="32">
        <f>IF(G226=0,"",H226/G226)</f>
        <v/>
      </c>
      <c r="K226" s="49" t="n"/>
      <c r="L226" s="28">
        <f>IF(K226="","",Hinweise!$C$6-K226)</f>
        <v/>
      </c>
      <c r="M226" s="27" t="inlineStr">
        <is>
          <t>Ausgeglichen</t>
        </is>
      </c>
    </row>
    <row r="227">
      <c r="A227" s="20" t="inlineStr">
        <is>
          <t>LK-0077</t>
        </is>
      </c>
      <c r="B227" s="20" t="inlineStr">
        <is>
          <t>Musterportfolio Süd I GmbH</t>
        </is>
      </c>
      <c r="C227" s="20" t="inlineStr">
        <is>
          <t>Landkreis Fürstenfeldbruck</t>
        </is>
      </c>
      <c r="D227" s="20" t="inlineStr">
        <is>
          <t>Brunnenweg 55a, 82178 Puchheim</t>
        </is>
      </c>
      <c r="E227" s="20" t="inlineStr">
        <is>
          <t>Elias Bauer</t>
        </is>
      </c>
      <c r="F227" s="20" t="inlineStr">
        <is>
          <t>Vorauszahlung Heizkosten</t>
        </is>
      </c>
      <c r="G227" s="41" t="n">
        <v>882</v>
      </c>
      <c r="H227" s="41" t="n">
        <v>882</v>
      </c>
      <c r="I227" s="41">
        <f>G227-H227</f>
        <v/>
      </c>
      <c r="J227" s="26">
        <f>IF(G227=0,"",H227/G227)</f>
        <v/>
      </c>
      <c r="K227" s="46" t="n"/>
      <c r="L227" s="22">
        <f>IF(K227="","",Hinweise!$C$6-K227)</f>
        <v/>
      </c>
      <c r="M227" s="20" t="inlineStr">
        <is>
          <t>Ausgeglichen</t>
        </is>
      </c>
    </row>
    <row r="228">
      <c r="A228" s="27" t="inlineStr">
        <is>
          <t>LK-0078</t>
        </is>
      </c>
      <c r="B228" s="27" t="inlineStr">
        <is>
          <t>Musterportfolio Süd II GmbH</t>
        </is>
      </c>
      <c r="C228" s="27" t="inlineStr">
        <is>
          <t>München</t>
        </is>
      </c>
      <c r="D228" s="27" t="inlineStr">
        <is>
          <t>Am Mühlbach 112, 80637 München</t>
        </is>
      </c>
      <c r="E228" s="27" t="inlineStr">
        <is>
          <t>Lukas Hofmann</t>
        </is>
      </c>
      <c r="F228" s="27" t="inlineStr">
        <is>
          <t>Nettokaltmiete</t>
        </is>
      </c>
      <c r="G228" s="42" t="n">
        <v>12483.99</v>
      </c>
      <c r="H228" s="42" t="n">
        <v>12483.99</v>
      </c>
      <c r="I228" s="42">
        <f>G228-H228</f>
        <v/>
      </c>
      <c r="J228" s="32">
        <f>IF(G228=0,"",H228/G228)</f>
        <v/>
      </c>
      <c r="K228" s="49" t="n"/>
      <c r="L228" s="28">
        <f>IF(K228="","",Hinweise!$C$6-K228)</f>
        <v/>
      </c>
      <c r="M228" s="27" t="inlineStr">
        <is>
          <t>Ausgeglichen</t>
        </is>
      </c>
    </row>
    <row r="229">
      <c r="A229" s="20" t="inlineStr">
        <is>
          <t>LK-0078</t>
        </is>
      </c>
      <c r="B229" s="20" t="inlineStr">
        <is>
          <t>Musterportfolio Süd II GmbH</t>
        </is>
      </c>
      <c r="C229" s="20" t="inlineStr">
        <is>
          <t>München</t>
        </is>
      </c>
      <c r="D229" s="20" t="inlineStr">
        <is>
          <t>Am Mühlbach 112, 80637 München</t>
        </is>
      </c>
      <c r="E229" s="20" t="inlineStr">
        <is>
          <t>Lukas Hofmann</t>
        </is>
      </c>
      <c r="F229" s="20" t="inlineStr">
        <is>
          <t>Vorauszahlung Betriebskosten</t>
        </is>
      </c>
      <c r="G229" s="41" t="n">
        <v>1647</v>
      </c>
      <c r="H229" s="41" t="n">
        <v>1647</v>
      </c>
      <c r="I229" s="41">
        <f>G229-H229</f>
        <v/>
      </c>
      <c r="J229" s="26">
        <f>IF(G229=0,"",H229/G229)</f>
        <v/>
      </c>
      <c r="K229" s="46" t="n"/>
      <c r="L229" s="22">
        <f>IF(K229="","",Hinweise!$C$6-K229)</f>
        <v/>
      </c>
      <c r="M229" s="20" t="inlineStr">
        <is>
          <t>Ausgeglichen</t>
        </is>
      </c>
    </row>
    <row r="230">
      <c r="A230" s="27" t="inlineStr">
        <is>
          <t>LK-0078</t>
        </is>
      </c>
      <c r="B230" s="27" t="inlineStr">
        <is>
          <t>Musterportfolio Süd II GmbH</t>
        </is>
      </c>
      <c r="C230" s="27" t="inlineStr">
        <is>
          <t>München</t>
        </is>
      </c>
      <c r="D230" s="27" t="inlineStr">
        <is>
          <t>Am Mühlbach 112, 80637 München</t>
        </is>
      </c>
      <c r="E230" s="27" t="inlineStr">
        <is>
          <t>Lukas Hofmann</t>
        </is>
      </c>
      <c r="F230" s="27" t="inlineStr">
        <is>
          <t>Vorauszahlung Heizkosten</t>
        </is>
      </c>
      <c r="G230" s="42" t="n">
        <v>801</v>
      </c>
      <c r="H230" s="42" t="n">
        <v>801</v>
      </c>
      <c r="I230" s="42">
        <f>G230-H230</f>
        <v/>
      </c>
      <c r="J230" s="32">
        <f>IF(G230=0,"",H230/G230)</f>
        <v/>
      </c>
      <c r="K230" s="49" t="n"/>
      <c r="L230" s="28">
        <f>IF(K230="","",Hinweise!$C$6-K230)</f>
        <v/>
      </c>
      <c r="M230" s="27" t="inlineStr">
        <is>
          <t>Ausgeglichen</t>
        </is>
      </c>
    </row>
    <row r="231">
      <c r="A231" s="20" t="inlineStr">
        <is>
          <t>LK-0079</t>
        </is>
      </c>
      <c r="B231" s="20" t="inlineStr">
        <is>
          <t>Musterportfolio Süd II GmbH</t>
        </is>
      </c>
      <c r="C231" s="20" t="inlineStr">
        <is>
          <t>München</t>
        </is>
      </c>
      <c r="D231" s="20" t="inlineStr">
        <is>
          <t>Wiesenweg 80, 80335 München</t>
        </is>
      </c>
      <c r="E231" s="20" t="inlineStr">
        <is>
          <t>Emilia Hofmann</t>
        </is>
      </c>
      <c r="F231" s="20" t="inlineStr">
        <is>
          <t>Nettokaltmiete</t>
        </is>
      </c>
      <c r="G231" s="41" t="n">
        <v>13381.74</v>
      </c>
      <c r="H231" s="41" t="n">
        <v>13381.74</v>
      </c>
      <c r="I231" s="41">
        <f>G231-H231</f>
        <v/>
      </c>
      <c r="J231" s="26">
        <f>IF(G231=0,"",H231/G231)</f>
        <v/>
      </c>
      <c r="K231" s="46" t="n"/>
      <c r="L231" s="22">
        <f>IF(K231="","",Hinweise!$C$6-K231)</f>
        <v/>
      </c>
      <c r="M231" s="20" t="inlineStr">
        <is>
          <t>Ausgeglichen</t>
        </is>
      </c>
    </row>
    <row r="232">
      <c r="A232" s="27" t="inlineStr">
        <is>
          <t>LK-0079</t>
        </is>
      </c>
      <c r="B232" s="27" t="inlineStr">
        <is>
          <t>Musterportfolio Süd II GmbH</t>
        </is>
      </c>
      <c r="C232" s="27" t="inlineStr">
        <is>
          <t>München</t>
        </is>
      </c>
      <c r="D232" s="27" t="inlineStr">
        <is>
          <t>Wiesenweg 80, 80335 München</t>
        </is>
      </c>
      <c r="E232" s="27" t="inlineStr">
        <is>
          <t>Emilia Hofmann</t>
        </is>
      </c>
      <c r="F232" s="27" t="inlineStr">
        <is>
          <t>Vorauszahlung Betriebskosten</t>
        </is>
      </c>
      <c r="G232" s="42" t="n">
        <v>2475</v>
      </c>
      <c r="H232" s="42" t="n">
        <v>2475</v>
      </c>
      <c r="I232" s="42">
        <f>G232-H232</f>
        <v/>
      </c>
      <c r="J232" s="32">
        <f>IF(G232=0,"",H232/G232)</f>
        <v/>
      </c>
      <c r="K232" s="49" t="n"/>
      <c r="L232" s="28">
        <f>IF(K232="","",Hinweise!$C$6-K232)</f>
        <v/>
      </c>
      <c r="M232" s="27" t="inlineStr">
        <is>
          <t>Ausgeglichen</t>
        </is>
      </c>
    </row>
    <row r="233">
      <c r="A233" s="20" t="inlineStr">
        <is>
          <t>LK-0079</t>
        </is>
      </c>
      <c r="B233" s="20" t="inlineStr">
        <is>
          <t>Musterportfolio Süd II GmbH</t>
        </is>
      </c>
      <c r="C233" s="20" t="inlineStr">
        <is>
          <t>München</t>
        </is>
      </c>
      <c r="D233" s="20" t="inlineStr">
        <is>
          <t>Wiesenweg 80, 80335 München</t>
        </is>
      </c>
      <c r="E233" s="20" t="inlineStr">
        <is>
          <t>Emilia Hofmann</t>
        </is>
      </c>
      <c r="F233" s="20" t="inlineStr">
        <is>
          <t>Vorauszahlung Heizkosten</t>
        </is>
      </c>
      <c r="G233" s="41" t="n">
        <v>1098</v>
      </c>
      <c r="H233" s="41" t="n">
        <v>1098</v>
      </c>
      <c r="I233" s="41">
        <f>G233-H233</f>
        <v/>
      </c>
      <c r="J233" s="26">
        <f>IF(G233=0,"",H233/G233)</f>
        <v/>
      </c>
      <c r="K233" s="46" t="n"/>
      <c r="L233" s="22">
        <f>IF(K233="","",Hinweise!$C$6-K233)</f>
        <v/>
      </c>
      <c r="M233" s="20" t="inlineStr">
        <is>
          <t>Ausgeglichen</t>
        </is>
      </c>
    </row>
    <row r="234">
      <c r="A234" s="27" t="inlineStr">
        <is>
          <t>LK-0080</t>
        </is>
      </c>
      <c r="B234" s="27" t="inlineStr">
        <is>
          <t>Musterportfolio Süd II GmbH</t>
        </is>
      </c>
      <c r="C234" s="27" t="inlineStr">
        <is>
          <t>München</t>
        </is>
      </c>
      <c r="D234" s="27" t="inlineStr">
        <is>
          <t>Fliederweg 87, 80469 München</t>
        </is>
      </c>
      <c r="E234" s="27" t="inlineStr">
        <is>
          <t>Jonas Kellner</t>
        </is>
      </c>
      <c r="F234" s="27" t="inlineStr">
        <is>
          <t>Nettokaltmiete</t>
        </is>
      </c>
      <c r="G234" s="42" t="n">
        <v>8188.74</v>
      </c>
      <c r="H234" s="42" t="n">
        <v>8188.74</v>
      </c>
      <c r="I234" s="42">
        <f>G234-H234</f>
        <v/>
      </c>
      <c r="J234" s="32">
        <f>IF(G234=0,"",H234/G234)</f>
        <v/>
      </c>
      <c r="K234" s="49" t="n"/>
      <c r="L234" s="28">
        <f>IF(K234="","",Hinweise!$C$6-K234)</f>
        <v/>
      </c>
      <c r="M234" s="27" t="inlineStr">
        <is>
          <t>Ausgeglichen</t>
        </is>
      </c>
    </row>
    <row r="235">
      <c r="A235" s="20" t="inlineStr">
        <is>
          <t>LK-0080</t>
        </is>
      </c>
      <c r="B235" s="20" t="inlineStr">
        <is>
          <t>Musterportfolio Süd II GmbH</t>
        </is>
      </c>
      <c r="C235" s="20" t="inlineStr">
        <is>
          <t>München</t>
        </is>
      </c>
      <c r="D235" s="20" t="inlineStr">
        <is>
          <t>Fliederweg 87, 80469 München</t>
        </is>
      </c>
      <c r="E235" s="20" t="inlineStr">
        <is>
          <t>Jonas Kellner</t>
        </is>
      </c>
      <c r="F235" s="20" t="inlineStr">
        <is>
          <t>Vorauszahlung Betriebskosten</t>
        </is>
      </c>
      <c r="G235" s="41" t="n">
        <v>963</v>
      </c>
      <c r="H235" s="41" t="n">
        <v>963</v>
      </c>
      <c r="I235" s="41">
        <f>G235-H235</f>
        <v/>
      </c>
      <c r="J235" s="26">
        <f>IF(G235=0,"",H235/G235)</f>
        <v/>
      </c>
      <c r="K235" s="46" t="n"/>
      <c r="L235" s="22">
        <f>IF(K235="","",Hinweise!$C$6-K235)</f>
        <v/>
      </c>
      <c r="M235" s="20" t="inlineStr">
        <is>
          <t>Ausgeglichen</t>
        </is>
      </c>
    </row>
    <row r="236">
      <c r="A236" s="27" t="inlineStr">
        <is>
          <t>LK-0080</t>
        </is>
      </c>
      <c r="B236" s="27" t="inlineStr">
        <is>
          <t>Musterportfolio Süd II GmbH</t>
        </is>
      </c>
      <c r="C236" s="27" t="inlineStr">
        <is>
          <t>München</t>
        </is>
      </c>
      <c r="D236" s="27" t="inlineStr">
        <is>
          <t>Fliederweg 87, 80469 München</t>
        </is>
      </c>
      <c r="E236" s="27" t="inlineStr">
        <is>
          <t>Jonas Kellner</t>
        </is>
      </c>
      <c r="F236" s="27" t="inlineStr">
        <is>
          <t>Vorauszahlung Heizkosten</t>
        </is>
      </c>
      <c r="G236" s="42" t="n">
        <v>369</v>
      </c>
      <c r="H236" s="42" t="n">
        <v>369</v>
      </c>
      <c r="I236" s="42">
        <f>G236-H236</f>
        <v/>
      </c>
      <c r="J236" s="32">
        <f>IF(G236=0,"",H236/G236)</f>
        <v/>
      </c>
      <c r="K236" s="49" t="n"/>
      <c r="L236" s="28">
        <f>IF(K236="","",Hinweise!$C$6-K236)</f>
        <v/>
      </c>
      <c r="M236" s="27" t="inlineStr">
        <is>
          <t>Ausgeglichen</t>
        </is>
      </c>
    </row>
    <row r="237">
      <c r="A237" s="20" t="inlineStr">
        <is>
          <t>LK-0082</t>
        </is>
      </c>
      <c r="B237" s="20" t="inlineStr">
        <is>
          <t>Musterportfolio Süd II GmbH</t>
        </is>
      </c>
      <c r="C237" s="20" t="inlineStr">
        <is>
          <t>Landkreis Starnberg</t>
        </is>
      </c>
      <c r="D237" s="20" t="inlineStr">
        <is>
          <t>Eschenstraße 5b, 82319 Starnberg</t>
        </is>
      </c>
      <c r="E237" s="20" t="inlineStr">
        <is>
          <t>Leon Lang</t>
        </is>
      </c>
      <c r="F237" s="20" t="inlineStr">
        <is>
          <t>Nettokaltmiete</t>
        </is>
      </c>
      <c r="G237" s="41" t="n">
        <v>12942.45</v>
      </c>
      <c r="H237" s="41" t="n">
        <v>12942.45</v>
      </c>
      <c r="I237" s="41">
        <f>G237-H237</f>
        <v/>
      </c>
      <c r="J237" s="26">
        <f>IF(G237=0,"",H237/G237)</f>
        <v/>
      </c>
      <c r="K237" s="46" t="n"/>
      <c r="L237" s="22">
        <f>IF(K237="","",Hinweise!$C$6-K237)</f>
        <v/>
      </c>
      <c r="M237" s="20" t="inlineStr">
        <is>
          <t>Ausgeglichen</t>
        </is>
      </c>
    </row>
    <row r="238">
      <c r="A238" s="27" t="inlineStr">
        <is>
          <t>LK-0082</t>
        </is>
      </c>
      <c r="B238" s="27" t="inlineStr">
        <is>
          <t>Musterportfolio Süd II GmbH</t>
        </is>
      </c>
      <c r="C238" s="27" t="inlineStr">
        <is>
          <t>Landkreis Starnberg</t>
        </is>
      </c>
      <c r="D238" s="27" t="inlineStr">
        <is>
          <t>Eschenstraße 5b, 82319 Starnberg</t>
        </is>
      </c>
      <c r="E238" s="27" t="inlineStr">
        <is>
          <t>Leon Lang</t>
        </is>
      </c>
      <c r="F238" s="27" t="inlineStr">
        <is>
          <t>Vorauszahlung Betriebskosten</t>
        </is>
      </c>
      <c r="G238" s="42" t="n">
        <v>2385</v>
      </c>
      <c r="H238" s="42" t="n">
        <v>2385</v>
      </c>
      <c r="I238" s="42">
        <f>G238-H238</f>
        <v/>
      </c>
      <c r="J238" s="32">
        <f>IF(G238=0,"",H238/G238)</f>
        <v/>
      </c>
      <c r="K238" s="49" t="n"/>
      <c r="L238" s="28">
        <f>IF(K238="","",Hinweise!$C$6-K238)</f>
        <v/>
      </c>
      <c r="M238" s="27" t="inlineStr">
        <is>
          <t>Ausgeglichen</t>
        </is>
      </c>
    </row>
    <row r="239">
      <c r="A239" s="20" t="inlineStr">
        <is>
          <t>LK-0082</t>
        </is>
      </c>
      <c r="B239" s="20" t="inlineStr">
        <is>
          <t>Musterportfolio Süd II GmbH</t>
        </is>
      </c>
      <c r="C239" s="20" t="inlineStr">
        <is>
          <t>Landkreis Starnberg</t>
        </is>
      </c>
      <c r="D239" s="20" t="inlineStr">
        <is>
          <t>Eschenstraße 5b, 82319 Starnberg</t>
        </is>
      </c>
      <c r="E239" s="20" t="inlineStr">
        <is>
          <t>Leon Lang</t>
        </is>
      </c>
      <c r="F239" s="20" t="inlineStr">
        <is>
          <t>Vorauszahlung Heizkosten</t>
        </is>
      </c>
      <c r="G239" s="41" t="n">
        <v>927</v>
      </c>
      <c r="H239" s="41" t="n">
        <v>927</v>
      </c>
      <c r="I239" s="41">
        <f>G239-H239</f>
        <v/>
      </c>
      <c r="J239" s="26">
        <f>IF(G239=0,"",H239/G239)</f>
        <v/>
      </c>
      <c r="K239" s="46" t="n"/>
      <c r="L239" s="22">
        <f>IF(K239="","",Hinweise!$C$6-K239)</f>
        <v/>
      </c>
      <c r="M239" s="20" t="inlineStr">
        <is>
          <t>Ausgeglichen</t>
        </is>
      </c>
    </row>
    <row r="240">
      <c r="A240" s="27" t="inlineStr">
        <is>
          <t>LK-0083</t>
        </is>
      </c>
      <c r="B240" s="27" t="inlineStr">
        <is>
          <t>Musterportfolio Süd II GmbH</t>
        </is>
      </c>
      <c r="C240" s="27" t="inlineStr">
        <is>
          <t>Landkreis Fürstenfeldbruck</t>
        </is>
      </c>
      <c r="D240" s="27" t="inlineStr">
        <is>
          <t>Lindenstraße 87b, 82178 Puchheim</t>
        </is>
      </c>
      <c r="E240" s="27" t="inlineStr">
        <is>
          <t>Paul Graf</t>
        </is>
      </c>
      <c r="F240" s="27" t="inlineStr">
        <is>
          <t>Nettokaltmiete</t>
        </is>
      </c>
      <c r="G240" s="42" t="n">
        <v>21208.77</v>
      </c>
      <c r="H240" s="42" t="n">
        <v>21208.77</v>
      </c>
      <c r="I240" s="42">
        <f>G240-H240</f>
        <v/>
      </c>
      <c r="J240" s="32">
        <f>IF(G240=0,"",H240/G240)</f>
        <v/>
      </c>
      <c r="K240" s="49" t="n"/>
      <c r="L240" s="28">
        <f>IF(K240="","",Hinweise!$C$6-K240)</f>
        <v/>
      </c>
      <c r="M240" s="27" t="inlineStr">
        <is>
          <t>Ausgeglichen</t>
        </is>
      </c>
    </row>
    <row r="241">
      <c r="A241" s="20" t="inlineStr">
        <is>
          <t>LK-0083</t>
        </is>
      </c>
      <c r="B241" s="20" t="inlineStr">
        <is>
          <t>Musterportfolio Süd II GmbH</t>
        </is>
      </c>
      <c r="C241" s="20" t="inlineStr">
        <is>
          <t>Landkreis Fürstenfeldbruck</t>
        </is>
      </c>
      <c r="D241" s="20" t="inlineStr">
        <is>
          <t>Lindenstraße 87b, 82178 Puchheim</t>
        </is>
      </c>
      <c r="E241" s="20" t="inlineStr">
        <is>
          <t>Paul Graf</t>
        </is>
      </c>
      <c r="F241" s="20" t="inlineStr">
        <is>
          <t>Vorauszahlung Betriebskosten</t>
        </is>
      </c>
      <c r="G241" s="41" t="n">
        <v>3897</v>
      </c>
      <c r="H241" s="41" t="n">
        <v>3897</v>
      </c>
      <c r="I241" s="41">
        <f>G241-H241</f>
        <v/>
      </c>
      <c r="J241" s="26">
        <f>IF(G241=0,"",H241/G241)</f>
        <v/>
      </c>
      <c r="K241" s="46" t="n"/>
      <c r="L241" s="22">
        <f>IF(K241="","",Hinweise!$C$6-K241)</f>
        <v/>
      </c>
      <c r="M241" s="20" t="inlineStr">
        <is>
          <t>Ausgeglichen</t>
        </is>
      </c>
    </row>
    <row r="242">
      <c r="A242" s="27" t="inlineStr">
        <is>
          <t>LK-0083</t>
        </is>
      </c>
      <c r="B242" s="27" t="inlineStr">
        <is>
          <t>Musterportfolio Süd II GmbH</t>
        </is>
      </c>
      <c r="C242" s="27" t="inlineStr">
        <is>
          <t>Landkreis Fürstenfeldbruck</t>
        </is>
      </c>
      <c r="D242" s="27" t="inlineStr">
        <is>
          <t>Lindenstraße 87b, 82178 Puchheim</t>
        </is>
      </c>
      <c r="E242" s="27" t="inlineStr">
        <is>
          <t>Paul Graf</t>
        </is>
      </c>
      <c r="F242" s="27" t="inlineStr">
        <is>
          <t>Vorauszahlung Heizkosten</t>
        </is>
      </c>
      <c r="G242" s="42" t="n">
        <v>1827</v>
      </c>
      <c r="H242" s="42" t="n">
        <v>1827</v>
      </c>
      <c r="I242" s="42">
        <f>G242-H242</f>
        <v/>
      </c>
      <c r="J242" s="32">
        <f>IF(G242=0,"",H242/G242)</f>
        <v/>
      </c>
      <c r="K242" s="49" t="n"/>
      <c r="L242" s="28">
        <f>IF(K242="","",Hinweise!$C$6-K242)</f>
        <v/>
      </c>
      <c r="M242" s="27" t="inlineStr">
        <is>
          <t>Ausgeglichen</t>
        </is>
      </c>
    </row>
    <row r="243">
      <c r="A243" s="20" t="inlineStr">
        <is>
          <t>LK-0084</t>
        </is>
      </c>
      <c r="B243" s="20" t="inlineStr">
        <is>
          <t>Musterportfolio Süd I GmbH</t>
        </is>
      </c>
      <c r="C243" s="20" t="inlineStr">
        <is>
          <t>Landkreis Fürstenfeldbruck</t>
        </is>
      </c>
      <c r="D243" s="20" t="inlineStr">
        <is>
          <t>Talstraße 85b, 82256 Fürstenfeldbruck</t>
        </is>
      </c>
      <c r="E243" s="20" t="inlineStr">
        <is>
          <t>Jonas Hofmann</t>
        </is>
      </c>
      <c r="F243" s="20" t="inlineStr">
        <is>
          <t>Nettokaltmiete</t>
        </is>
      </c>
      <c r="G243" s="41" t="n">
        <v>6280.65</v>
      </c>
      <c r="H243" s="41" t="n">
        <v>6280.65</v>
      </c>
      <c r="I243" s="41">
        <f>G243-H243</f>
        <v/>
      </c>
      <c r="J243" s="26">
        <f>IF(G243=0,"",H243/G243)</f>
        <v/>
      </c>
      <c r="K243" s="46" t="n"/>
      <c r="L243" s="22">
        <f>IF(K243="","",Hinweise!$C$6-K243)</f>
        <v/>
      </c>
      <c r="M243" s="20" t="inlineStr">
        <is>
          <t>Ausgeglichen</t>
        </is>
      </c>
    </row>
    <row r="244">
      <c r="A244" s="27" t="inlineStr">
        <is>
          <t>LK-0084</t>
        </is>
      </c>
      <c r="B244" s="27" t="inlineStr">
        <is>
          <t>Musterportfolio Süd I GmbH</t>
        </is>
      </c>
      <c r="C244" s="27" t="inlineStr">
        <is>
          <t>Landkreis Fürstenfeldbruck</t>
        </is>
      </c>
      <c r="D244" s="27" t="inlineStr">
        <is>
          <t>Talstraße 85b, 82256 Fürstenfeldbruck</t>
        </is>
      </c>
      <c r="E244" s="27" t="inlineStr">
        <is>
          <t>Jonas Hofmann</t>
        </is>
      </c>
      <c r="F244" s="27" t="inlineStr">
        <is>
          <t>Vorauszahlung Betriebskosten</t>
        </is>
      </c>
      <c r="G244" s="42" t="n">
        <v>1161</v>
      </c>
      <c r="H244" s="42" t="n">
        <v>1161</v>
      </c>
      <c r="I244" s="42">
        <f>G244-H244</f>
        <v/>
      </c>
      <c r="J244" s="32">
        <f>IF(G244=0,"",H244/G244)</f>
        <v/>
      </c>
      <c r="K244" s="49" t="n"/>
      <c r="L244" s="28">
        <f>IF(K244="","",Hinweise!$C$6-K244)</f>
        <v/>
      </c>
      <c r="M244" s="27" t="inlineStr">
        <is>
          <t>Ausgeglichen</t>
        </is>
      </c>
    </row>
    <row r="245">
      <c r="A245" s="20" t="inlineStr">
        <is>
          <t>LK-0084</t>
        </is>
      </c>
      <c r="B245" s="20" t="inlineStr">
        <is>
          <t>Musterportfolio Süd I GmbH</t>
        </is>
      </c>
      <c r="C245" s="20" t="inlineStr">
        <is>
          <t>Landkreis Fürstenfeldbruck</t>
        </is>
      </c>
      <c r="D245" s="20" t="inlineStr">
        <is>
          <t>Talstraße 85b, 82256 Fürstenfeldbruck</t>
        </is>
      </c>
      <c r="E245" s="20" t="inlineStr">
        <is>
          <t>Jonas Hofmann</t>
        </is>
      </c>
      <c r="F245" s="20" t="inlineStr">
        <is>
          <t>Vorauszahlung Heizkosten</t>
        </is>
      </c>
      <c r="G245" s="41" t="n">
        <v>450</v>
      </c>
      <c r="H245" s="41" t="n">
        <v>450</v>
      </c>
      <c r="I245" s="41">
        <f>G245-H245</f>
        <v/>
      </c>
      <c r="J245" s="26">
        <f>IF(G245=0,"",H245/G245)</f>
        <v/>
      </c>
      <c r="K245" s="46" t="n"/>
      <c r="L245" s="22">
        <f>IF(K245="","",Hinweise!$C$6-K245)</f>
        <v/>
      </c>
      <c r="M245" s="20" t="inlineStr">
        <is>
          <t>Ausgeglichen</t>
        </is>
      </c>
    </row>
    <row r="246">
      <c r="A246" s="27" t="inlineStr">
        <is>
          <t>LK-0085</t>
        </is>
      </c>
      <c r="B246" s="27" t="inlineStr">
        <is>
          <t>Musterportfolio Süd I GmbH</t>
        </is>
      </c>
      <c r="C246" s="27" t="inlineStr">
        <is>
          <t>Landkreis Fürstenfeldbruck</t>
        </is>
      </c>
      <c r="D246" s="27" t="inlineStr">
        <is>
          <t>Am Kirchplatz 99, 82256 Fürstenfeldbruck</t>
        </is>
      </c>
      <c r="E246" s="27" t="inlineStr">
        <is>
          <t>Maximilian Obermeier</t>
        </is>
      </c>
      <c r="F246" s="27" t="inlineStr">
        <is>
          <t>Nettokaltmiete</t>
        </is>
      </c>
      <c r="G246" s="42" t="n">
        <v>12345.48</v>
      </c>
      <c r="H246" s="42" t="n">
        <v>12345.48</v>
      </c>
      <c r="I246" s="42">
        <f>G246-H246</f>
        <v/>
      </c>
      <c r="J246" s="32">
        <f>IF(G246=0,"",H246/G246)</f>
        <v/>
      </c>
      <c r="K246" s="49" t="n"/>
      <c r="L246" s="28">
        <f>IF(K246="","",Hinweise!$C$6-K246)</f>
        <v/>
      </c>
      <c r="M246" s="27" t="inlineStr">
        <is>
          <t>Ausgeglichen</t>
        </is>
      </c>
    </row>
    <row r="247">
      <c r="A247" s="20" t="inlineStr">
        <is>
          <t>LK-0085</t>
        </is>
      </c>
      <c r="B247" s="20" t="inlineStr">
        <is>
          <t>Musterportfolio Süd I GmbH</t>
        </is>
      </c>
      <c r="C247" s="20" t="inlineStr">
        <is>
          <t>Landkreis Fürstenfeldbruck</t>
        </is>
      </c>
      <c r="D247" s="20" t="inlineStr">
        <is>
          <t>Am Kirchplatz 99, 82256 Fürstenfeldbruck</t>
        </is>
      </c>
      <c r="E247" s="20" t="inlineStr">
        <is>
          <t>Maximilian Obermeier</t>
        </is>
      </c>
      <c r="F247" s="20" t="inlineStr">
        <is>
          <t>Vorauszahlung Betriebskosten</t>
        </is>
      </c>
      <c r="G247" s="41" t="n">
        <v>2034</v>
      </c>
      <c r="H247" s="41" t="n">
        <v>2034</v>
      </c>
      <c r="I247" s="41">
        <f>G247-H247</f>
        <v/>
      </c>
      <c r="J247" s="26">
        <f>IF(G247=0,"",H247/G247)</f>
        <v/>
      </c>
      <c r="K247" s="46" t="n"/>
      <c r="L247" s="22">
        <f>IF(K247="","",Hinweise!$C$6-K247)</f>
        <v/>
      </c>
      <c r="M247" s="20" t="inlineStr">
        <is>
          <t>Ausgeglichen</t>
        </is>
      </c>
    </row>
    <row r="248">
      <c r="A248" s="27" t="inlineStr">
        <is>
          <t>LK-0085</t>
        </is>
      </c>
      <c r="B248" s="27" t="inlineStr">
        <is>
          <t>Musterportfolio Süd I GmbH</t>
        </is>
      </c>
      <c r="C248" s="27" t="inlineStr">
        <is>
          <t>Landkreis Fürstenfeldbruck</t>
        </is>
      </c>
      <c r="D248" s="27" t="inlineStr">
        <is>
          <t>Am Kirchplatz 99, 82256 Fürstenfeldbruck</t>
        </is>
      </c>
      <c r="E248" s="27" t="inlineStr">
        <is>
          <t>Maximilian Obermeier</t>
        </is>
      </c>
      <c r="F248" s="27" t="inlineStr">
        <is>
          <t>Vorauszahlung Heizkosten</t>
        </is>
      </c>
      <c r="G248" s="42" t="n">
        <v>783</v>
      </c>
      <c r="H248" s="42" t="n">
        <v>783</v>
      </c>
      <c r="I248" s="42">
        <f>G248-H248</f>
        <v/>
      </c>
      <c r="J248" s="32">
        <f>IF(G248=0,"",H248/G248)</f>
        <v/>
      </c>
      <c r="K248" s="49" t="n"/>
      <c r="L248" s="28">
        <f>IF(K248="","",Hinweise!$C$6-K248)</f>
        <v/>
      </c>
      <c r="M248" s="27" t="inlineStr">
        <is>
          <t>Ausgeglichen</t>
        </is>
      </c>
    </row>
    <row r="249">
      <c r="A249" s="20" t="inlineStr">
        <is>
          <t>LK-0086</t>
        </is>
      </c>
      <c r="B249" s="20" t="inlineStr">
        <is>
          <t>Musterportfolio Süd I GmbH</t>
        </is>
      </c>
      <c r="C249" s="20" t="inlineStr">
        <is>
          <t>Landkreis Fürstenfeldbruck</t>
        </is>
      </c>
      <c r="D249" s="20" t="inlineStr">
        <is>
          <t>Fliederweg 2a, 82256 Fürstenfeldbruck</t>
        </is>
      </c>
      <c r="E249" s="20" t="inlineStr">
        <is>
          <t>Johanna Seidl</t>
        </is>
      </c>
      <c r="F249" s="20" t="inlineStr">
        <is>
          <t>Nettokaltmiete</t>
        </is>
      </c>
      <c r="G249" s="41" t="n">
        <v>6171.21</v>
      </c>
      <c r="H249" s="41" t="n">
        <v>6171.21</v>
      </c>
      <c r="I249" s="41">
        <f>G249-H249</f>
        <v/>
      </c>
      <c r="J249" s="26">
        <f>IF(G249=0,"",H249/G249)</f>
        <v/>
      </c>
      <c r="K249" s="46" t="n"/>
      <c r="L249" s="22">
        <f>IF(K249="","",Hinweise!$C$6-K249)</f>
        <v/>
      </c>
      <c r="M249" s="20" t="inlineStr">
        <is>
          <t>Ausgeglichen</t>
        </is>
      </c>
    </row>
    <row r="250">
      <c r="A250" s="27" t="inlineStr">
        <is>
          <t>LK-0086</t>
        </is>
      </c>
      <c r="B250" s="27" t="inlineStr">
        <is>
          <t>Musterportfolio Süd I GmbH</t>
        </is>
      </c>
      <c r="C250" s="27" t="inlineStr">
        <is>
          <t>Landkreis Fürstenfeldbruck</t>
        </is>
      </c>
      <c r="D250" s="27" t="inlineStr">
        <is>
          <t>Fliederweg 2a, 82256 Fürstenfeldbruck</t>
        </is>
      </c>
      <c r="E250" s="27" t="inlineStr">
        <is>
          <t>Johanna Seidl</t>
        </is>
      </c>
      <c r="F250" s="27" t="inlineStr">
        <is>
          <t>Vorauszahlung Betriebskosten</t>
        </is>
      </c>
      <c r="G250" s="42" t="n">
        <v>1053</v>
      </c>
      <c r="H250" s="42" t="n">
        <v>1053</v>
      </c>
      <c r="I250" s="42">
        <f>G250-H250</f>
        <v/>
      </c>
      <c r="J250" s="32">
        <f>IF(G250=0,"",H250/G250)</f>
        <v/>
      </c>
      <c r="K250" s="49" t="n"/>
      <c r="L250" s="28">
        <f>IF(K250="","",Hinweise!$C$6-K250)</f>
        <v/>
      </c>
      <c r="M250" s="27" t="inlineStr">
        <is>
          <t>Ausgeglichen</t>
        </is>
      </c>
    </row>
    <row r="251">
      <c r="A251" s="20" t="inlineStr">
        <is>
          <t>LK-0086</t>
        </is>
      </c>
      <c r="B251" s="20" t="inlineStr">
        <is>
          <t>Musterportfolio Süd I GmbH</t>
        </is>
      </c>
      <c r="C251" s="20" t="inlineStr">
        <is>
          <t>Landkreis Fürstenfeldbruck</t>
        </is>
      </c>
      <c r="D251" s="20" t="inlineStr">
        <is>
          <t>Fliederweg 2a, 82256 Fürstenfeldbruck</t>
        </is>
      </c>
      <c r="E251" s="20" t="inlineStr">
        <is>
          <t>Johanna Seidl</t>
        </is>
      </c>
      <c r="F251" s="20" t="inlineStr">
        <is>
          <t>Vorauszahlung Heizkosten</t>
        </is>
      </c>
      <c r="G251" s="41" t="n">
        <v>459</v>
      </c>
      <c r="H251" s="41" t="n">
        <v>459</v>
      </c>
      <c r="I251" s="41">
        <f>G251-H251</f>
        <v/>
      </c>
      <c r="J251" s="26">
        <f>IF(G251=0,"",H251/G251)</f>
        <v/>
      </c>
      <c r="K251" s="46" t="n"/>
      <c r="L251" s="22">
        <f>IF(K251="","",Hinweise!$C$6-K251)</f>
        <v/>
      </c>
      <c r="M251" s="20" t="inlineStr">
        <is>
          <t>Ausgeglichen</t>
        </is>
      </c>
    </row>
    <row r="252">
      <c r="A252" s="27" t="inlineStr">
        <is>
          <t>LK-0087</t>
        </is>
      </c>
      <c r="B252" s="27" t="inlineStr">
        <is>
          <t>Musterportfolio Süd I GmbH</t>
        </is>
      </c>
      <c r="C252" s="27" t="inlineStr">
        <is>
          <t>München</t>
        </is>
      </c>
      <c r="D252" s="27" t="inlineStr">
        <is>
          <t>Am Mühlbach 15, 80939 München</t>
        </is>
      </c>
      <c r="E252" s="27" t="inlineStr">
        <is>
          <t>Johanna Wagner</t>
        </is>
      </c>
      <c r="F252" s="27" t="inlineStr">
        <is>
          <t>Nettokaltmiete</t>
        </is>
      </c>
      <c r="G252" s="42" t="n">
        <v>21468.42</v>
      </c>
      <c r="H252" s="42" t="n">
        <v>21468.42</v>
      </c>
      <c r="I252" s="42">
        <f>G252-H252</f>
        <v/>
      </c>
      <c r="J252" s="32">
        <f>IF(G252=0,"",H252/G252)</f>
        <v/>
      </c>
      <c r="K252" s="49" t="n"/>
      <c r="L252" s="28">
        <f>IF(K252="","",Hinweise!$C$6-K252)</f>
        <v/>
      </c>
      <c r="M252" s="27" t="inlineStr">
        <is>
          <t>Ausgeglichen</t>
        </is>
      </c>
    </row>
    <row r="253">
      <c r="A253" s="20" t="inlineStr">
        <is>
          <t>LK-0087</t>
        </is>
      </c>
      <c r="B253" s="20" t="inlineStr">
        <is>
          <t>Musterportfolio Süd I GmbH</t>
        </is>
      </c>
      <c r="C253" s="20" t="inlineStr">
        <is>
          <t>München</t>
        </is>
      </c>
      <c r="D253" s="20" t="inlineStr">
        <is>
          <t>Am Mühlbach 15, 80939 München</t>
        </is>
      </c>
      <c r="E253" s="20" t="inlineStr">
        <is>
          <t>Johanna Wagner</t>
        </is>
      </c>
      <c r="F253" s="20" t="inlineStr">
        <is>
          <t>Vorauszahlung Betriebskosten</t>
        </is>
      </c>
      <c r="G253" s="41" t="n">
        <v>2970</v>
      </c>
      <c r="H253" s="41" t="n">
        <v>2970</v>
      </c>
      <c r="I253" s="41">
        <f>G253-H253</f>
        <v/>
      </c>
      <c r="J253" s="26">
        <f>IF(G253=0,"",H253/G253)</f>
        <v/>
      </c>
      <c r="K253" s="46" t="n"/>
      <c r="L253" s="22">
        <f>IF(K253="","",Hinweise!$C$6-K253)</f>
        <v/>
      </c>
      <c r="M253" s="20" t="inlineStr">
        <is>
          <t>Ausgeglichen</t>
        </is>
      </c>
    </row>
    <row r="254">
      <c r="A254" s="27" t="inlineStr">
        <is>
          <t>LK-0087</t>
        </is>
      </c>
      <c r="B254" s="27" t="inlineStr">
        <is>
          <t>Musterportfolio Süd I GmbH</t>
        </is>
      </c>
      <c r="C254" s="27" t="inlineStr">
        <is>
          <t>München</t>
        </is>
      </c>
      <c r="D254" s="27" t="inlineStr">
        <is>
          <t>Am Mühlbach 15, 80939 München</t>
        </is>
      </c>
      <c r="E254" s="27" t="inlineStr">
        <is>
          <t>Johanna Wagner</t>
        </is>
      </c>
      <c r="F254" s="27" t="inlineStr">
        <is>
          <t>Vorauszahlung Heizkosten</t>
        </is>
      </c>
      <c r="G254" s="42" t="n">
        <v>1179</v>
      </c>
      <c r="H254" s="42" t="n">
        <v>1179</v>
      </c>
      <c r="I254" s="42">
        <f>G254-H254</f>
        <v/>
      </c>
      <c r="J254" s="32">
        <f>IF(G254=0,"",H254/G254)</f>
        <v/>
      </c>
      <c r="K254" s="49" t="n"/>
      <c r="L254" s="28">
        <f>IF(K254="","",Hinweise!$C$6-K254)</f>
        <v/>
      </c>
      <c r="M254" s="27" t="inlineStr">
        <is>
          <t>Ausgeglichen</t>
        </is>
      </c>
    </row>
    <row r="255">
      <c r="A255" s="20" t="inlineStr">
        <is>
          <t>LK-0088</t>
        </is>
      </c>
      <c r="B255" s="20" t="inlineStr">
        <is>
          <t>Musterportfolio Süd I GmbH</t>
        </is>
      </c>
      <c r="C255" s="20" t="inlineStr">
        <is>
          <t>München</t>
        </is>
      </c>
      <c r="D255" s="20" t="inlineStr">
        <is>
          <t>Wiesenweg 60, 81673 München</t>
        </is>
      </c>
      <c r="E255" s="20" t="inlineStr">
        <is>
          <t>Lukas Graf</t>
        </is>
      </c>
      <c r="F255" s="20" t="inlineStr">
        <is>
          <t>Nettokaltmiete</t>
        </is>
      </c>
      <c r="G255" s="41" t="n">
        <v>6198.52</v>
      </c>
      <c r="H255" s="41" t="n">
        <v>0</v>
      </c>
      <c r="I255" s="41">
        <f>G255-H255</f>
        <v/>
      </c>
      <c r="J255" s="26">
        <f>IF(G255=0,"",H255/G255)</f>
        <v/>
      </c>
      <c r="K255" s="46" t="n">
        <v>46176</v>
      </c>
      <c r="L255" s="22">
        <f>IF(K255="","",Hinweise!$C$6-K255)</f>
        <v/>
      </c>
      <c r="M255" s="20" t="inlineStr">
        <is>
          <t>Rechtsanwalt beauftragt</t>
        </is>
      </c>
    </row>
    <row r="256">
      <c r="A256" s="27" t="inlineStr">
        <is>
          <t>LK-0088</t>
        </is>
      </c>
      <c r="B256" s="27" t="inlineStr">
        <is>
          <t>Musterportfolio Süd I GmbH</t>
        </is>
      </c>
      <c r="C256" s="27" t="inlineStr">
        <is>
          <t>München</t>
        </is>
      </c>
      <c r="D256" s="27" t="inlineStr">
        <is>
          <t>Wiesenweg 60, 81673 München</t>
        </is>
      </c>
      <c r="E256" s="27" t="inlineStr">
        <is>
          <t>Lukas Graf</t>
        </is>
      </c>
      <c r="F256" s="27" t="inlineStr">
        <is>
          <t>Vorauszahlung Betriebskosten</t>
        </is>
      </c>
      <c r="G256" s="42" t="n">
        <v>880</v>
      </c>
      <c r="H256" s="42" t="n">
        <v>220</v>
      </c>
      <c r="I256" s="42">
        <f>G256-H256</f>
        <v/>
      </c>
      <c r="J256" s="32">
        <f>IF(G256=0,"",H256/G256)</f>
        <v/>
      </c>
      <c r="K256" s="49" t="n">
        <v>46176</v>
      </c>
      <c r="L256" s="28">
        <f>IF(K256="","",Hinweise!$C$6-K256)</f>
        <v/>
      </c>
      <c r="M256" s="27" t="inlineStr">
        <is>
          <t>Rechtsanwalt beauftragt</t>
        </is>
      </c>
    </row>
    <row r="257">
      <c r="A257" s="20" t="inlineStr">
        <is>
          <t>LK-0088</t>
        </is>
      </c>
      <c r="B257" s="20" t="inlineStr">
        <is>
          <t>Musterportfolio Süd I GmbH</t>
        </is>
      </c>
      <c r="C257" s="20" t="inlineStr">
        <is>
          <t>München</t>
        </is>
      </c>
      <c r="D257" s="20" t="inlineStr">
        <is>
          <t>Wiesenweg 60, 81673 München</t>
        </is>
      </c>
      <c r="E257" s="20" t="inlineStr">
        <is>
          <t>Lukas Graf</t>
        </is>
      </c>
      <c r="F257" s="20" t="inlineStr">
        <is>
          <t>Vorauszahlung Heizkosten</t>
        </is>
      </c>
      <c r="G257" s="41" t="n">
        <v>308</v>
      </c>
      <c r="H257" s="41" t="n">
        <v>77</v>
      </c>
      <c r="I257" s="41">
        <f>G257-H257</f>
        <v/>
      </c>
      <c r="J257" s="26">
        <f>IF(G257=0,"",H257/G257)</f>
        <v/>
      </c>
      <c r="K257" s="46" t="n">
        <v>46176</v>
      </c>
      <c r="L257" s="22">
        <f>IF(K257="","",Hinweise!$C$6-K257)</f>
        <v/>
      </c>
      <c r="M257" s="20" t="inlineStr">
        <is>
          <t>Rechtsanwalt beauftragt</t>
        </is>
      </c>
    </row>
    <row r="258">
      <c r="A258" s="27" t="inlineStr">
        <is>
          <t>LK-0089</t>
        </is>
      </c>
      <c r="B258" s="27" t="inlineStr">
        <is>
          <t>Musterportfolio Süd II GmbH</t>
        </is>
      </c>
      <c r="C258" s="27" t="inlineStr">
        <is>
          <t>München</t>
        </is>
      </c>
      <c r="D258" s="27" t="inlineStr">
        <is>
          <t>Eschenstraße 118a, 80797 München</t>
        </is>
      </c>
      <c r="E258" s="27" t="inlineStr">
        <is>
          <t>Clara Wagner</t>
        </is>
      </c>
      <c r="F258" s="27" t="inlineStr">
        <is>
          <t>Nettokaltmiete</t>
        </is>
      </c>
      <c r="G258" s="42" t="n">
        <v>19910.79</v>
      </c>
      <c r="H258" s="42" t="n">
        <v>19910.79</v>
      </c>
      <c r="I258" s="42">
        <f>G258-H258</f>
        <v/>
      </c>
      <c r="J258" s="32">
        <f>IF(G258=0,"",H258/G258)</f>
        <v/>
      </c>
      <c r="K258" s="49" t="n"/>
      <c r="L258" s="28">
        <f>IF(K258="","",Hinweise!$C$6-K258)</f>
        <v/>
      </c>
      <c r="M258" s="27" t="inlineStr">
        <is>
          <t>Ausgeglichen</t>
        </is>
      </c>
    </row>
    <row r="259">
      <c r="A259" s="20" t="inlineStr">
        <is>
          <t>LK-0089</t>
        </is>
      </c>
      <c r="B259" s="20" t="inlineStr">
        <is>
          <t>Musterportfolio Süd II GmbH</t>
        </is>
      </c>
      <c r="C259" s="20" t="inlineStr">
        <is>
          <t>München</t>
        </is>
      </c>
      <c r="D259" s="20" t="inlineStr">
        <is>
          <t>Eschenstraße 118a, 80797 München</t>
        </is>
      </c>
      <c r="E259" s="20" t="inlineStr">
        <is>
          <t>Clara Wagner</t>
        </is>
      </c>
      <c r="F259" s="20" t="inlineStr">
        <is>
          <t>Vorauszahlung Betriebskosten</t>
        </is>
      </c>
      <c r="G259" s="41" t="n">
        <v>3339</v>
      </c>
      <c r="H259" s="41" t="n">
        <v>3339</v>
      </c>
      <c r="I259" s="41">
        <f>G259-H259</f>
        <v/>
      </c>
      <c r="J259" s="26">
        <f>IF(G259=0,"",H259/G259)</f>
        <v/>
      </c>
      <c r="K259" s="46" t="n"/>
      <c r="L259" s="22">
        <f>IF(K259="","",Hinweise!$C$6-K259)</f>
        <v/>
      </c>
      <c r="M259" s="20" t="inlineStr">
        <is>
          <t>Ausgeglichen</t>
        </is>
      </c>
    </row>
    <row r="260">
      <c r="A260" s="27" t="inlineStr">
        <is>
          <t>LK-0089</t>
        </is>
      </c>
      <c r="B260" s="27" t="inlineStr">
        <is>
          <t>Musterportfolio Süd II GmbH</t>
        </is>
      </c>
      <c r="C260" s="27" t="inlineStr">
        <is>
          <t>München</t>
        </is>
      </c>
      <c r="D260" s="27" t="inlineStr">
        <is>
          <t>Eschenstraße 118a, 80797 München</t>
        </is>
      </c>
      <c r="E260" s="27" t="inlineStr">
        <is>
          <t>Clara Wagner</t>
        </is>
      </c>
      <c r="F260" s="27" t="inlineStr">
        <is>
          <t>Vorauszahlung Heizkosten</t>
        </is>
      </c>
      <c r="G260" s="42" t="n">
        <v>1395</v>
      </c>
      <c r="H260" s="42" t="n">
        <v>1395</v>
      </c>
      <c r="I260" s="42">
        <f>G260-H260</f>
        <v/>
      </c>
      <c r="J260" s="32">
        <f>IF(G260=0,"",H260/G260)</f>
        <v/>
      </c>
      <c r="K260" s="49" t="n"/>
      <c r="L260" s="28">
        <f>IF(K260="","",Hinweise!$C$6-K260)</f>
        <v/>
      </c>
      <c r="M260" s="27" t="inlineStr">
        <is>
          <t>Ausgeglichen</t>
        </is>
      </c>
    </row>
    <row r="261">
      <c r="A261" s="20" t="inlineStr">
        <is>
          <t>LK-0090</t>
        </is>
      </c>
      <c r="B261" s="20" t="inlineStr">
        <is>
          <t>Musterportfolio Süd II GmbH</t>
        </is>
      </c>
      <c r="C261" s="20" t="inlineStr">
        <is>
          <t>München</t>
        </is>
      </c>
      <c r="D261" s="20" t="inlineStr">
        <is>
          <t>Birkenallee 85b, 80939 München</t>
        </is>
      </c>
      <c r="E261" s="20" t="inlineStr">
        <is>
          <t>Johanna Wagner</t>
        </is>
      </c>
      <c r="F261" s="20" t="inlineStr">
        <is>
          <t>Nettokaltmiete</t>
        </is>
      </c>
      <c r="G261" s="41" t="n">
        <v>27683.1</v>
      </c>
      <c r="H261" s="41" t="n">
        <v>27683.1</v>
      </c>
      <c r="I261" s="41">
        <f>G261-H261</f>
        <v/>
      </c>
      <c r="J261" s="26">
        <f>IF(G261=0,"",H261/G261)</f>
        <v/>
      </c>
      <c r="K261" s="46" t="n"/>
      <c r="L261" s="22">
        <f>IF(K261="","",Hinweise!$C$6-K261)</f>
        <v/>
      </c>
      <c r="M261" s="20" t="inlineStr">
        <is>
          <t>Ausgeglichen</t>
        </is>
      </c>
    </row>
    <row r="262">
      <c r="A262" s="27" t="inlineStr">
        <is>
          <t>LK-0090</t>
        </is>
      </c>
      <c r="B262" s="27" t="inlineStr">
        <is>
          <t>Musterportfolio Süd II GmbH</t>
        </is>
      </c>
      <c r="C262" s="27" t="inlineStr">
        <is>
          <t>München</t>
        </is>
      </c>
      <c r="D262" s="27" t="inlineStr">
        <is>
          <t>Birkenallee 85b, 80939 München</t>
        </is>
      </c>
      <c r="E262" s="27" t="inlineStr">
        <is>
          <t>Johanna Wagner</t>
        </is>
      </c>
      <c r="F262" s="27" t="inlineStr">
        <is>
          <t>Vorauszahlung Betriebskosten</t>
        </is>
      </c>
      <c r="G262" s="42" t="n">
        <v>4068</v>
      </c>
      <c r="H262" s="42" t="n">
        <v>4068</v>
      </c>
      <c r="I262" s="42">
        <f>G262-H262</f>
        <v/>
      </c>
      <c r="J262" s="32">
        <f>IF(G262=0,"",H262/G262)</f>
        <v/>
      </c>
      <c r="K262" s="49" t="n"/>
      <c r="L262" s="28">
        <f>IF(K262="","",Hinweise!$C$6-K262)</f>
        <v/>
      </c>
      <c r="M262" s="27" t="inlineStr">
        <is>
          <t>Ausgeglichen</t>
        </is>
      </c>
    </row>
    <row r="263">
      <c r="A263" s="20" t="inlineStr">
        <is>
          <t>LK-0090</t>
        </is>
      </c>
      <c r="B263" s="20" t="inlineStr">
        <is>
          <t>Musterportfolio Süd II GmbH</t>
        </is>
      </c>
      <c r="C263" s="20" t="inlineStr">
        <is>
          <t>München</t>
        </is>
      </c>
      <c r="D263" s="20" t="inlineStr">
        <is>
          <t>Birkenallee 85b, 80939 München</t>
        </is>
      </c>
      <c r="E263" s="20" t="inlineStr">
        <is>
          <t>Johanna Wagner</t>
        </is>
      </c>
      <c r="F263" s="20" t="inlineStr">
        <is>
          <t>Vorauszahlung Heizkosten</t>
        </is>
      </c>
      <c r="G263" s="41" t="n">
        <v>1377</v>
      </c>
      <c r="H263" s="41" t="n">
        <v>1377</v>
      </c>
      <c r="I263" s="41">
        <f>G263-H263</f>
        <v/>
      </c>
      <c r="J263" s="26">
        <f>IF(G263=0,"",H263/G263)</f>
        <v/>
      </c>
      <c r="K263" s="46" t="n"/>
      <c r="L263" s="22">
        <f>IF(K263="","",Hinweise!$C$6-K263)</f>
        <v/>
      </c>
      <c r="M263" s="20" t="inlineStr">
        <is>
          <t>Ausgeglichen</t>
        </is>
      </c>
    </row>
    <row r="264">
      <c r="A264" s="27" t="inlineStr">
        <is>
          <t>LK-0091</t>
        </is>
      </c>
      <c r="B264" s="27" t="inlineStr">
        <is>
          <t>Musterportfolio Süd II GmbH</t>
        </is>
      </c>
      <c r="C264" s="27" t="inlineStr">
        <is>
          <t>München</t>
        </is>
      </c>
      <c r="D264" s="27" t="inlineStr">
        <is>
          <t>Kastanienweg 89b, 81827 München</t>
        </is>
      </c>
      <c r="E264" s="27" t="inlineStr">
        <is>
          <t>Katharina Huber</t>
        </is>
      </c>
      <c r="F264" s="27" t="inlineStr">
        <is>
          <t>Nettokaltmiete</t>
        </is>
      </c>
      <c r="G264" s="42" t="n">
        <v>19477.35</v>
      </c>
      <c r="H264" s="42" t="n">
        <v>19477.35</v>
      </c>
      <c r="I264" s="42">
        <f>G264-H264</f>
        <v/>
      </c>
      <c r="J264" s="32">
        <f>IF(G264=0,"",H264/G264)</f>
        <v/>
      </c>
      <c r="K264" s="49" t="n"/>
      <c r="L264" s="28">
        <f>IF(K264="","",Hinweise!$C$6-K264)</f>
        <v/>
      </c>
      <c r="M264" s="27" t="inlineStr">
        <is>
          <t>Ausgeglichen</t>
        </is>
      </c>
    </row>
    <row r="265">
      <c r="A265" s="20" t="inlineStr">
        <is>
          <t>LK-0091</t>
        </is>
      </c>
      <c r="B265" s="20" t="inlineStr">
        <is>
          <t>Musterportfolio Süd II GmbH</t>
        </is>
      </c>
      <c r="C265" s="20" t="inlineStr">
        <is>
          <t>München</t>
        </is>
      </c>
      <c r="D265" s="20" t="inlineStr">
        <is>
          <t>Kastanienweg 89b, 81827 München</t>
        </is>
      </c>
      <c r="E265" s="20" t="inlineStr">
        <is>
          <t>Katharina Huber</t>
        </is>
      </c>
      <c r="F265" s="20" t="inlineStr">
        <is>
          <t>Vorauszahlung Betriebskosten</t>
        </is>
      </c>
      <c r="G265" s="41" t="n">
        <v>3393</v>
      </c>
      <c r="H265" s="41" t="n">
        <v>3393</v>
      </c>
      <c r="I265" s="41">
        <f>G265-H265</f>
        <v/>
      </c>
      <c r="J265" s="26">
        <f>IF(G265=0,"",H265/G265)</f>
        <v/>
      </c>
      <c r="K265" s="46" t="n"/>
      <c r="L265" s="22">
        <f>IF(K265="","",Hinweise!$C$6-K265)</f>
        <v/>
      </c>
      <c r="M265" s="20" t="inlineStr">
        <is>
          <t>Ausgeglichen</t>
        </is>
      </c>
    </row>
    <row r="266">
      <c r="A266" s="27" t="inlineStr">
        <is>
          <t>LK-0091</t>
        </is>
      </c>
      <c r="B266" s="27" t="inlineStr">
        <is>
          <t>Musterportfolio Süd II GmbH</t>
        </is>
      </c>
      <c r="C266" s="27" t="inlineStr">
        <is>
          <t>München</t>
        </is>
      </c>
      <c r="D266" s="27" t="inlineStr">
        <is>
          <t>Kastanienweg 89b, 81827 München</t>
        </is>
      </c>
      <c r="E266" s="27" t="inlineStr">
        <is>
          <t>Katharina Huber</t>
        </is>
      </c>
      <c r="F266" s="27" t="inlineStr">
        <is>
          <t>Vorauszahlung Heizkosten</t>
        </is>
      </c>
      <c r="G266" s="42" t="n">
        <v>1404</v>
      </c>
      <c r="H266" s="42" t="n">
        <v>1404</v>
      </c>
      <c r="I266" s="42">
        <f>G266-H266</f>
        <v/>
      </c>
      <c r="J266" s="32">
        <f>IF(G266=0,"",H266/G266)</f>
        <v/>
      </c>
      <c r="K266" s="49" t="n"/>
      <c r="L266" s="28">
        <f>IF(K266="","",Hinweise!$C$6-K266)</f>
        <v/>
      </c>
      <c r="M266" s="27" t="inlineStr">
        <is>
          <t>Ausgeglichen</t>
        </is>
      </c>
    </row>
    <row r="267">
      <c r="A267" s="20" t="inlineStr">
        <is>
          <t>LK-0092</t>
        </is>
      </c>
      <c r="B267" s="20" t="inlineStr">
        <is>
          <t>Musterportfolio Süd I GmbH</t>
        </is>
      </c>
      <c r="C267" s="20" t="inlineStr">
        <is>
          <t>Landsberg am Lech</t>
        </is>
      </c>
      <c r="D267" s="20" t="inlineStr">
        <is>
          <t>Schlossbergstraße 20, 86899 Landsberg am Lech</t>
        </is>
      </c>
      <c r="E267" s="20" t="inlineStr">
        <is>
          <t>Lea Berger</t>
        </is>
      </c>
      <c r="F267" s="20" t="inlineStr">
        <is>
          <t>Nettokaltmiete</t>
        </is>
      </c>
      <c r="G267" s="41" t="n">
        <v>9334.17</v>
      </c>
      <c r="H267" s="41" t="n">
        <v>9334.17</v>
      </c>
      <c r="I267" s="41">
        <f>G267-H267</f>
        <v/>
      </c>
      <c r="J267" s="26">
        <f>IF(G267=0,"",H267/G267)</f>
        <v/>
      </c>
      <c r="K267" s="46" t="n"/>
      <c r="L267" s="22">
        <f>IF(K267="","",Hinweise!$C$6-K267)</f>
        <v/>
      </c>
      <c r="M267" s="20" t="inlineStr">
        <is>
          <t>Ausgeglichen</t>
        </is>
      </c>
    </row>
    <row r="268">
      <c r="A268" s="27" t="inlineStr">
        <is>
          <t>LK-0092</t>
        </is>
      </c>
      <c r="B268" s="27" t="inlineStr">
        <is>
          <t>Musterportfolio Süd I GmbH</t>
        </is>
      </c>
      <c r="C268" s="27" t="inlineStr">
        <is>
          <t>Landsberg am Lech</t>
        </is>
      </c>
      <c r="D268" s="27" t="inlineStr">
        <is>
          <t>Schlossbergstraße 20, 86899 Landsberg am Lech</t>
        </is>
      </c>
      <c r="E268" s="27" t="inlineStr">
        <is>
          <t>Lea Berger</t>
        </is>
      </c>
      <c r="F268" s="27" t="inlineStr">
        <is>
          <t>Vorauszahlung Betriebskosten</t>
        </is>
      </c>
      <c r="G268" s="42" t="n">
        <v>2637</v>
      </c>
      <c r="H268" s="42" t="n">
        <v>2637</v>
      </c>
      <c r="I268" s="42">
        <f>G268-H268</f>
        <v/>
      </c>
      <c r="J268" s="32">
        <f>IF(G268=0,"",H268/G268)</f>
        <v/>
      </c>
      <c r="K268" s="49" t="n"/>
      <c r="L268" s="28">
        <f>IF(K268="","",Hinweise!$C$6-K268)</f>
        <v/>
      </c>
      <c r="M268" s="27" t="inlineStr">
        <is>
          <t>Ausgeglichen</t>
        </is>
      </c>
    </row>
    <row r="269">
      <c r="A269" s="20" t="inlineStr">
        <is>
          <t>LK-0092</t>
        </is>
      </c>
      <c r="B269" s="20" t="inlineStr">
        <is>
          <t>Musterportfolio Süd I GmbH</t>
        </is>
      </c>
      <c r="C269" s="20" t="inlineStr">
        <is>
          <t>Landsberg am Lech</t>
        </is>
      </c>
      <c r="D269" s="20" t="inlineStr">
        <is>
          <t>Schlossbergstraße 20, 86899 Landsberg am Lech</t>
        </is>
      </c>
      <c r="E269" s="20" t="inlineStr">
        <is>
          <t>Lea Berger</t>
        </is>
      </c>
      <c r="F269" s="20" t="inlineStr">
        <is>
          <t>Vorauszahlung Heizkosten</t>
        </is>
      </c>
      <c r="G269" s="41" t="n">
        <v>1044</v>
      </c>
      <c r="H269" s="41" t="n">
        <v>1044</v>
      </c>
      <c r="I269" s="41">
        <f>G269-H269</f>
        <v/>
      </c>
      <c r="J269" s="26">
        <f>IF(G269=0,"",H269/G269)</f>
        <v/>
      </c>
      <c r="K269" s="46" t="n"/>
      <c r="L269" s="22">
        <f>IF(K269="","",Hinweise!$C$6-K269)</f>
        <v/>
      </c>
      <c r="M269" s="20" t="inlineStr">
        <is>
          <t>Ausgeglichen</t>
        </is>
      </c>
    </row>
    <row r="270">
      <c r="A270" s="27" t="inlineStr">
        <is>
          <t>LK-0093</t>
        </is>
      </c>
      <c r="B270" s="27" t="inlineStr">
        <is>
          <t>Musterportfolio Süd II GmbH</t>
        </is>
      </c>
      <c r="C270" s="27" t="inlineStr">
        <is>
          <t>München</t>
        </is>
      </c>
      <c r="D270" s="27" t="inlineStr">
        <is>
          <t>Holzstraße 97, 81673 München</t>
        </is>
      </c>
      <c r="E270" s="27" t="inlineStr">
        <is>
          <t>Laura Gruber</t>
        </is>
      </c>
      <c r="F270" s="27" t="inlineStr">
        <is>
          <t>Nettokaltmiete</t>
        </is>
      </c>
      <c r="G270" s="42" t="n">
        <v>21816.27</v>
      </c>
      <c r="H270" s="42" t="n">
        <v>11392.95</v>
      </c>
      <c r="I270" s="42">
        <f>G270-H270</f>
        <v/>
      </c>
      <c r="J270" s="32">
        <f>IF(G270=0,"",H270/G270)</f>
        <v/>
      </c>
      <c r="K270" s="49" t="n">
        <v>46115</v>
      </c>
      <c r="L270" s="28">
        <f>IF(K270="","",Hinweise!$C$6-K270)</f>
        <v/>
      </c>
      <c r="M270" s="27" t="inlineStr">
        <is>
          <t>Rechtsanwalt beauftragt</t>
        </is>
      </c>
    </row>
    <row r="271">
      <c r="A271" s="20" t="inlineStr">
        <is>
          <t>LK-0093</t>
        </is>
      </c>
      <c r="B271" s="20" t="inlineStr">
        <is>
          <t>Musterportfolio Süd II GmbH</t>
        </is>
      </c>
      <c r="C271" s="20" t="inlineStr">
        <is>
          <t>München</t>
        </is>
      </c>
      <c r="D271" s="20" t="inlineStr">
        <is>
          <t>Holzstraße 97, 81673 München</t>
        </is>
      </c>
      <c r="E271" s="20" t="inlineStr">
        <is>
          <t>Laura Gruber</t>
        </is>
      </c>
      <c r="F271" s="20" t="inlineStr">
        <is>
          <t>Vorauszahlung Betriebskosten</t>
        </is>
      </c>
      <c r="G271" s="41" t="n">
        <v>3699</v>
      </c>
      <c r="H271" s="41" t="n">
        <v>1890.6</v>
      </c>
      <c r="I271" s="41">
        <f>G271-H271</f>
        <v/>
      </c>
      <c r="J271" s="26">
        <f>IF(G271=0,"",H271/G271)</f>
        <v/>
      </c>
      <c r="K271" s="46" t="n">
        <v>46115</v>
      </c>
      <c r="L271" s="22">
        <f>IF(K271="","",Hinweise!$C$6-K271)</f>
        <v/>
      </c>
      <c r="M271" s="20" t="inlineStr">
        <is>
          <t>Rechtsanwalt beauftragt</t>
        </is>
      </c>
    </row>
    <row r="272">
      <c r="A272" s="27" t="inlineStr">
        <is>
          <t>LK-0093</t>
        </is>
      </c>
      <c r="B272" s="27" t="inlineStr">
        <is>
          <t>Musterportfolio Süd II GmbH</t>
        </is>
      </c>
      <c r="C272" s="27" t="inlineStr">
        <is>
          <t>München</t>
        </is>
      </c>
      <c r="D272" s="27" t="inlineStr">
        <is>
          <t>Holzstraße 97, 81673 München</t>
        </is>
      </c>
      <c r="E272" s="27" t="inlineStr">
        <is>
          <t>Laura Gruber</t>
        </is>
      </c>
      <c r="F272" s="27" t="inlineStr">
        <is>
          <t>Vorauszahlung Heizkosten</t>
        </is>
      </c>
      <c r="G272" s="42" t="n">
        <v>1620</v>
      </c>
      <c r="H272" s="42" t="n">
        <v>756</v>
      </c>
      <c r="I272" s="42">
        <f>G272-H272</f>
        <v/>
      </c>
      <c r="J272" s="32">
        <f>IF(G272=0,"",H272/G272)</f>
        <v/>
      </c>
      <c r="K272" s="49" t="n">
        <v>46115</v>
      </c>
      <c r="L272" s="28">
        <f>IF(K272="","",Hinweise!$C$6-K272)</f>
        <v/>
      </c>
      <c r="M272" s="27" t="inlineStr">
        <is>
          <t>Rechtsanwalt beauftragt</t>
        </is>
      </c>
    </row>
    <row r="273">
      <c r="A273" s="20" t="inlineStr">
        <is>
          <t>LK-0094</t>
        </is>
      </c>
      <c r="B273" s="20" t="inlineStr">
        <is>
          <t>Musterportfolio Süd II GmbH</t>
        </is>
      </c>
      <c r="C273" s="20" t="inlineStr">
        <is>
          <t>München</t>
        </is>
      </c>
      <c r="D273" s="20" t="inlineStr">
        <is>
          <t>Am Mühlbach 70, 81541 München</t>
        </is>
      </c>
      <c r="E273" s="20" t="inlineStr">
        <is>
          <t>Johanna Schmid</t>
        </is>
      </c>
      <c r="F273" s="20" t="inlineStr">
        <is>
          <t>Nettokaltmiete</t>
        </is>
      </c>
      <c r="G273" s="41" t="n">
        <v>19049.58</v>
      </c>
      <c r="H273" s="41" t="n">
        <v>19049.58</v>
      </c>
      <c r="I273" s="41">
        <f>G273-H273</f>
        <v/>
      </c>
      <c r="J273" s="26">
        <f>IF(G273=0,"",H273/G273)</f>
        <v/>
      </c>
      <c r="K273" s="46" t="n"/>
      <c r="L273" s="22">
        <f>IF(K273="","",Hinweise!$C$6-K273)</f>
        <v/>
      </c>
      <c r="M273" s="20" t="inlineStr">
        <is>
          <t>Ausgeglichen</t>
        </is>
      </c>
    </row>
    <row r="274">
      <c r="A274" s="27" t="inlineStr">
        <is>
          <t>LK-0094</t>
        </is>
      </c>
      <c r="B274" s="27" t="inlineStr">
        <is>
          <t>Musterportfolio Süd II GmbH</t>
        </is>
      </c>
      <c r="C274" s="27" t="inlineStr">
        <is>
          <t>München</t>
        </is>
      </c>
      <c r="D274" s="27" t="inlineStr">
        <is>
          <t>Am Mühlbach 70, 81541 München</t>
        </is>
      </c>
      <c r="E274" s="27" t="inlineStr">
        <is>
          <t>Johanna Schmid</t>
        </is>
      </c>
      <c r="F274" s="27" t="inlineStr">
        <is>
          <t>Vorauszahlung Betriebskosten</t>
        </is>
      </c>
      <c r="G274" s="42" t="n">
        <v>2907</v>
      </c>
      <c r="H274" s="42" t="n">
        <v>2907</v>
      </c>
      <c r="I274" s="42">
        <f>G274-H274</f>
        <v/>
      </c>
      <c r="J274" s="32">
        <f>IF(G274=0,"",H274/G274)</f>
        <v/>
      </c>
      <c r="K274" s="49" t="n"/>
      <c r="L274" s="28">
        <f>IF(K274="","",Hinweise!$C$6-K274)</f>
        <v/>
      </c>
      <c r="M274" s="27" t="inlineStr">
        <is>
          <t>Ausgeglichen</t>
        </is>
      </c>
    </row>
    <row r="275">
      <c r="A275" s="20" t="inlineStr">
        <is>
          <t>LK-0094</t>
        </is>
      </c>
      <c r="B275" s="20" t="inlineStr">
        <is>
          <t>Musterportfolio Süd II GmbH</t>
        </is>
      </c>
      <c r="C275" s="20" t="inlineStr">
        <is>
          <t>München</t>
        </is>
      </c>
      <c r="D275" s="20" t="inlineStr">
        <is>
          <t>Am Mühlbach 70, 81541 München</t>
        </is>
      </c>
      <c r="E275" s="20" t="inlineStr">
        <is>
          <t>Johanna Schmid</t>
        </is>
      </c>
      <c r="F275" s="20" t="inlineStr">
        <is>
          <t>Vorauszahlung Heizkosten</t>
        </is>
      </c>
      <c r="G275" s="41" t="n">
        <v>1215</v>
      </c>
      <c r="H275" s="41" t="n">
        <v>1215</v>
      </c>
      <c r="I275" s="41">
        <f>G275-H275</f>
        <v/>
      </c>
      <c r="J275" s="26">
        <f>IF(G275=0,"",H275/G275)</f>
        <v/>
      </c>
      <c r="K275" s="46" t="n"/>
      <c r="L275" s="22">
        <f>IF(K275="","",Hinweise!$C$6-K275)</f>
        <v/>
      </c>
      <c r="M275" s="20" t="inlineStr">
        <is>
          <t>Ausgeglichen</t>
        </is>
      </c>
    </row>
    <row r="276">
      <c r="A276" s="27" t="inlineStr">
        <is>
          <t>LK-0095</t>
        </is>
      </c>
      <c r="B276" s="27" t="inlineStr">
        <is>
          <t>Musterportfolio Süd I GmbH</t>
        </is>
      </c>
      <c r="C276" s="27" t="inlineStr">
        <is>
          <t>Landkreis Fürstenfeldbruck</t>
        </is>
      </c>
      <c r="D276" s="27" t="inlineStr">
        <is>
          <t>Am Mühlbach 135, 82256 Fürstenfeldbruck</t>
        </is>
      </c>
      <c r="E276" s="27" t="inlineStr">
        <is>
          <t>David Winkler</t>
        </is>
      </c>
      <c r="F276" s="27" t="inlineStr">
        <is>
          <t>Nettokaltmiete</t>
        </is>
      </c>
      <c r="G276" s="42" t="n">
        <v>7733.11</v>
      </c>
      <c r="H276" s="42" t="n">
        <v>7733.11</v>
      </c>
      <c r="I276" s="42">
        <f>G276-H276</f>
        <v/>
      </c>
      <c r="J276" s="32">
        <f>IF(G276=0,"",H276/G276)</f>
        <v/>
      </c>
      <c r="K276" s="49" t="n"/>
      <c r="L276" s="28">
        <f>IF(K276="","",Hinweise!$C$6-K276)</f>
        <v/>
      </c>
      <c r="M276" s="27" t="inlineStr">
        <is>
          <t>Ausgeglichen</t>
        </is>
      </c>
    </row>
    <row r="277">
      <c r="A277" s="20" t="inlineStr">
        <is>
          <t>LK-0095</t>
        </is>
      </c>
      <c r="B277" s="20" t="inlineStr">
        <is>
          <t>Musterportfolio Süd I GmbH</t>
        </is>
      </c>
      <c r="C277" s="20" t="inlineStr">
        <is>
          <t>Landkreis Fürstenfeldbruck</t>
        </is>
      </c>
      <c r="D277" s="20" t="inlineStr">
        <is>
          <t>Am Mühlbach 135, 82256 Fürstenfeldbruck</t>
        </is>
      </c>
      <c r="E277" s="20" t="inlineStr">
        <is>
          <t>David Winkler</t>
        </is>
      </c>
      <c r="F277" s="20" t="inlineStr">
        <is>
          <t>Vorauszahlung Betriebskosten</t>
        </is>
      </c>
      <c r="G277" s="41" t="n">
        <v>1442</v>
      </c>
      <c r="H277" s="41" t="n">
        <v>1442</v>
      </c>
      <c r="I277" s="41">
        <f>G277-H277</f>
        <v/>
      </c>
      <c r="J277" s="26">
        <f>IF(G277=0,"",H277/G277)</f>
        <v/>
      </c>
      <c r="K277" s="46" t="n"/>
      <c r="L277" s="22">
        <f>IF(K277="","",Hinweise!$C$6-K277)</f>
        <v/>
      </c>
      <c r="M277" s="20" t="inlineStr">
        <is>
          <t>Ausgeglichen</t>
        </is>
      </c>
    </row>
    <row r="278">
      <c r="A278" s="27" t="inlineStr">
        <is>
          <t>LK-0095</t>
        </is>
      </c>
      <c r="B278" s="27" t="inlineStr">
        <is>
          <t>Musterportfolio Süd I GmbH</t>
        </is>
      </c>
      <c r="C278" s="27" t="inlineStr">
        <is>
          <t>Landkreis Fürstenfeldbruck</t>
        </is>
      </c>
      <c r="D278" s="27" t="inlineStr">
        <is>
          <t>Am Mühlbach 135, 82256 Fürstenfeldbruck</t>
        </is>
      </c>
      <c r="E278" s="27" t="inlineStr">
        <is>
          <t>David Winkler</t>
        </is>
      </c>
      <c r="F278" s="27" t="inlineStr">
        <is>
          <t>Vorauszahlung Heizkosten</t>
        </is>
      </c>
      <c r="G278" s="42" t="n">
        <v>511</v>
      </c>
      <c r="H278" s="42" t="n">
        <v>511</v>
      </c>
      <c r="I278" s="42">
        <f>G278-H278</f>
        <v/>
      </c>
      <c r="J278" s="32">
        <f>IF(G278=0,"",H278/G278)</f>
        <v/>
      </c>
      <c r="K278" s="49" t="n"/>
      <c r="L278" s="28">
        <f>IF(K278="","",Hinweise!$C$6-K278)</f>
        <v/>
      </c>
      <c r="M278" s="27" t="inlineStr">
        <is>
          <t>Ausgeglichen</t>
        </is>
      </c>
    </row>
    <row r="279">
      <c r="A279" s="20" t="inlineStr">
        <is>
          <t>LK-0096</t>
        </is>
      </c>
      <c r="B279" s="20" t="inlineStr">
        <is>
          <t>Musterportfolio Süd I GmbH</t>
        </is>
      </c>
      <c r="C279" s="20" t="inlineStr">
        <is>
          <t>Landkreis Fürstenfeldbruck</t>
        </is>
      </c>
      <c r="D279" s="20" t="inlineStr">
        <is>
          <t>Rosenauweg 63, 82256 Fürstenfeldbruck</t>
        </is>
      </c>
      <c r="E279" s="20" t="inlineStr">
        <is>
          <t>Tobias Schmid</t>
        </is>
      </c>
      <c r="F279" s="20" t="inlineStr">
        <is>
          <t>Nettokaltmiete</t>
        </is>
      </c>
      <c r="G279" s="41" t="n">
        <v>14123.7</v>
      </c>
      <c r="H279" s="41" t="n">
        <v>14123.7</v>
      </c>
      <c r="I279" s="41">
        <f>G279-H279</f>
        <v/>
      </c>
      <c r="J279" s="26">
        <f>IF(G279=0,"",H279/G279)</f>
        <v/>
      </c>
      <c r="K279" s="46" t="n"/>
      <c r="L279" s="22">
        <f>IF(K279="","",Hinweise!$C$6-K279)</f>
        <v/>
      </c>
      <c r="M279" s="20" t="inlineStr">
        <is>
          <t>Ausgeglichen</t>
        </is>
      </c>
    </row>
    <row r="280">
      <c r="A280" s="27" t="inlineStr">
        <is>
          <t>LK-0096</t>
        </is>
      </c>
      <c r="B280" s="27" t="inlineStr">
        <is>
          <t>Musterportfolio Süd I GmbH</t>
        </is>
      </c>
      <c r="C280" s="27" t="inlineStr">
        <is>
          <t>Landkreis Fürstenfeldbruck</t>
        </is>
      </c>
      <c r="D280" s="27" t="inlineStr">
        <is>
          <t>Rosenauweg 63, 82256 Fürstenfeldbruck</t>
        </is>
      </c>
      <c r="E280" s="27" t="inlineStr">
        <is>
          <t>Tobias Schmid</t>
        </is>
      </c>
      <c r="F280" s="27" t="inlineStr">
        <is>
          <t>Vorauszahlung Betriebskosten</t>
        </is>
      </c>
      <c r="G280" s="42" t="n">
        <v>3546</v>
      </c>
      <c r="H280" s="42" t="n">
        <v>3546</v>
      </c>
      <c r="I280" s="42">
        <f>G280-H280</f>
        <v/>
      </c>
      <c r="J280" s="32">
        <f>IF(G280=0,"",H280/G280)</f>
        <v/>
      </c>
      <c r="K280" s="49" t="n"/>
      <c r="L280" s="28">
        <f>IF(K280="","",Hinweise!$C$6-K280)</f>
        <v/>
      </c>
      <c r="M280" s="27" t="inlineStr">
        <is>
          <t>Ausgeglichen</t>
        </is>
      </c>
    </row>
    <row r="281">
      <c r="A281" s="20" t="inlineStr">
        <is>
          <t>LK-0096</t>
        </is>
      </c>
      <c r="B281" s="20" t="inlineStr">
        <is>
          <t>Musterportfolio Süd I GmbH</t>
        </is>
      </c>
      <c r="C281" s="20" t="inlineStr">
        <is>
          <t>Landkreis Fürstenfeldbruck</t>
        </is>
      </c>
      <c r="D281" s="20" t="inlineStr">
        <is>
          <t>Rosenauweg 63, 82256 Fürstenfeldbruck</t>
        </is>
      </c>
      <c r="E281" s="20" t="inlineStr">
        <is>
          <t>Tobias Schmid</t>
        </is>
      </c>
      <c r="F281" s="20" t="inlineStr">
        <is>
          <t>Vorauszahlung Heizkosten</t>
        </is>
      </c>
      <c r="G281" s="41" t="n">
        <v>1503</v>
      </c>
      <c r="H281" s="41" t="n">
        <v>1503</v>
      </c>
      <c r="I281" s="41">
        <f>G281-H281</f>
        <v/>
      </c>
      <c r="J281" s="26">
        <f>IF(G281=0,"",H281/G281)</f>
        <v/>
      </c>
      <c r="K281" s="46" t="n"/>
      <c r="L281" s="22">
        <f>IF(K281="","",Hinweise!$C$6-K281)</f>
        <v/>
      </c>
      <c r="M281" s="20" t="inlineStr">
        <is>
          <t>Ausgeglichen</t>
        </is>
      </c>
    </row>
    <row r="282">
      <c r="A282" s="27" t="inlineStr">
        <is>
          <t>LK-0097</t>
        </is>
      </c>
      <c r="B282" s="27" t="inlineStr">
        <is>
          <t>Musterportfolio Süd I GmbH</t>
        </is>
      </c>
      <c r="C282" s="27" t="inlineStr">
        <is>
          <t>Landsberg am Lech</t>
        </is>
      </c>
      <c r="D282" s="27" t="inlineStr">
        <is>
          <t>Am Kirchplatz 50, 86899 Landsberg am Lech</t>
        </is>
      </c>
      <c r="E282" s="27" t="inlineStr">
        <is>
          <t>Sophie Reiter</t>
        </is>
      </c>
      <c r="F282" s="27" t="inlineStr">
        <is>
          <t>Nettokaltmiete</t>
        </is>
      </c>
      <c r="G282" s="42" t="n">
        <v>9687.959999999999</v>
      </c>
      <c r="H282" s="42" t="n">
        <v>9687.959999999999</v>
      </c>
      <c r="I282" s="42">
        <f>G282-H282</f>
        <v/>
      </c>
      <c r="J282" s="32">
        <f>IF(G282=0,"",H282/G282)</f>
        <v/>
      </c>
      <c r="K282" s="49" t="n"/>
      <c r="L282" s="28">
        <f>IF(K282="","",Hinweise!$C$6-K282)</f>
        <v/>
      </c>
      <c r="M282" s="27" t="inlineStr">
        <is>
          <t>Ausgeglichen</t>
        </is>
      </c>
    </row>
    <row r="283">
      <c r="A283" s="20" t="inlineStr">
        <is>
          <t>LK-0097</t>
        </is>
      </c>
      <c r="B283" s="20" t="inlineStr">
        <is>
          <t>Musterportfolio Süd I GmbH</t>
        </is>
      </c>
      <c r="C283" s="20" t="inlineStr">
        <is>
          <t>Landsberg am Lech</t>
        </is>
      </c>
      <c r="D283" s="20" t="inlineStr">
        <is>
          <t>Am Kirchplatz 50, 86899 Landsberg am Lech</t>
        </is>
      </c>
      <c r="E283" s="20" t="inlineStr">
        <is>
          <t>Sophie Reiter</t>
        </is>
      </c>
      <c r="F283" s="20" t="inlineStr">
        <is>
          <t>Vorauszahlung Betriebskosten</t>
        </is>
      </c>
      <c r="G283" s="41" t="n">
        <v>2547</v>
      </c>
      <c r="H283" s="41" t="n">
        <v>2547</v>
      </c>
      <c r="I283" s="41">
        <f>G283-H283</f>
        <v/>
      </c>
      <c r="J283" s="26">
        <f>IF(G283=0,"",H283/G283)</f>
        <v/>
      </c>
      <c r="K283" s="46" t="n"/>
      <c r="L283" s="22">
        <f>IF(K283="","",Hinweise!$C$6-K283)</f>
        <v/>
      </c>
      <c r="M283" s="20" t="inlineStr">
        <is>
          <t>Ausgeglichen</t>
        </is>
      </c>
    </row>
    <row r="284">
      <c r="A284" s="27" t="inlineStr">
        <is>
          <t>LK-0097</t>
        </is>
      </c>
      <c r="B284" s="27" t="inlineStr">
        <is>
          <t>Musterportfolio Süd I GmbH</t>
        </is>
      </c>
      <c r="C284" s="27" t="inlineStr">
        <is>
          <t>Landsberg am Lech</t>
        </is>
      </c>
      <c r="D284" s="27" t="inlineStr">
        <is>
          <t>Am Kirchplatz 50, 86899 Landsberg am Lech</t>
        </is>
      </c>
      <c r="E284" s="27" t="inlineStr">
        <is>
          <t>Sophie Reiter</t>
        </is>
      </c>
      <c r="F284" s="27" t="inlineStr">
        <is>
          <t>Vorauszahlung Heizkosten</t>
        </is>
      </c>
      <c r="G284" s="42" t="n">
        <v>1152</v>
      </c>
      <c r="H284" s="42" t="n">
        <v>1152</v>
      </c>
      <c r="I284" s="42">
        <f>G284-H284</f>
        <v/>
      </c>
      <c r="J284" s="32">
        <f>IF(G284=0,"",H284/G284)</f>
        <v/>
      </c>
      <c r="K284" s="49" t="n"/>
      <c r="L284" s="28">
        <f>IF(K284="","",Hinweise!$C$6-K284)</f>
        <v/>
      </c>
      <c r="M284" s="27" t="inlineStr">
        <is>
          <t>Ausgeglichen</t>
        </is>
      </c>
    </row>
    <row r="285">
      <c r="A285" s="20" t="inlineStr">
        <is>
          <t>LK-0098</t>
        </is>
      </c>
      <c r="B285" s="20" t="inlineStr">
        <is>
          <t>Musterportfolio Süd I GmbH</t>
        </is>
      </c>
      <c r="C285" s="20" t="inlineStr">
        <is>
          <t>München</t>
        </is>
      </c>
      <c r="D285" s="20" t="inlineStr">
        <is>
          <t>Kastanienweg 106b, 81541 München</t>
        </is>
      </c>
      <c r="E285" s="20" t="inlineStr">
        <is>
          <t>Clara Brandl</t>
        </is>
      </c>
      <c r="F285" s="20" t="inlineStr">
        <is>
          <t>Nettokaltmiete</t>
        </is>
      </c>
      <c r="G285" s="41" t="n">
        <v>5536.2</v>
      </c>
      <c r="H285" s="41" t="n">
        <v>5536.2</v>
      </c>
      <c r="I285" s="41">
        <f>G285-H285</f>
        <v/>
      </c>
      <c r="J285" s="26">
        <f>IF(G285=0,"",H285/G285)</f>
        <v/>
      </c>
      <c r="K285" s="46" t="n"/>
      <c r="L285" s="22">
        <f>IF(K285="","",Hinweise!$C$6-K285)</f>
        <v/>
      </c>
      <c r="M285" s="20" t="inlineStr">
        <is>
          <t>Ausgeglichen</t>
        </is>
      </c>
    </row>
    <row r="286">
      <c r="A286" s="27" t="inlineStr">
        <is>
          <t>LK-0098</t>
        </is>
      </c>
      <c r="B286" s="27" t="inlineStr">
        <is>
          <t>Musterportfolio Süd I GmbH</t>
        </is>
      </c>
      <c r="C286" s="27" t="inlineStr">
        <is>
          <t>München</t>
        </is>
      </c>
      <c r="D286" s="27" t="inlineStr">
        <is>
          <t>Kastanienweg 106b, 81541 München</t>
        </is>
      </c>
      <c r="E286" s="27" t="inlineStr">
        <is>
          <t>Clara Brandl</t>
        </is>
      </c>
      <c r="F286" s="27" t="inlineStr">
        <is>
          <t>Vorauszahlung Betriebskosten</t>
        </is>
      </c>
      <c r="G286" s="42" t="n">
        <v>844</v>
      </c>
      <c r="H286" s="42" t="n">
        <v>844</v>
      </c>
      <c r="I286" s="42">
        <f>G286-H286</f>
        <v/>
      </c>
      <c r="J286" s="32">
        <f>IF(G286=0,"",H286/G286)</f>
        <v/>
      </c>
      <c r="K286" s="49" t="n"/>
      <c r="L286" s="28">
        <f>IF(K286="","",Hinweise!$C$6-K286)</f>
        <v/>
      </c>
      <c r="M286" s="27" t="inlineStr">
        <is>
          <t>Ausgeglichen</t>
        </is>
      </c>
    </row>
    <row r="287">
      <c r="A287" s="20" t="inlineStr">
        <is>
          <t>LK-0098</t>
        </is>
      </c>
      <c r="B287" s="20" t="inlineStr">
        <is>
          <t>Musterportfolio Süd I GmbH</t>
        </is>
      </c>
      <c r="C287" s="20" t="inlineStr">
        <is>
          <t>München</t>
        </is>
      </c>
      <c r="D287" s="20" t="inlineStr">
        <is>
          <t>Kastanienweg 106b, 81541 München</t>
        </is>
      </c>
      <c r="E287" s="20" t="inlineStr">
        <is>
          <t>Clara Brandl</t>
        </is>
      </c>
      <c r="F287" s="20" t="inlineStr">
        <is>
          <t>Vorauszahlung Heizkosten</t>
        </is>
      </c>
      <c r="G287" s="41" t="n">
        <v>252</v>
      </c>
      <c r="H287" s="41" t="n">
        <v>252</v>
      </c>
      <c r="I287" s="41">
        <f>G287-H287</f>
        <v/>
      </c>
      <c r="J287" s="26">
        <f>IF(G287=0,"",H287/G287)</f>
        <v/>
      </c>
      <c r="K287" s="46" t="n"/>
      <c r="L287" s="22">
        <f>IF(K287="","",Hinweise!$C$6-K287)</f>
        <v/>
      </c>
      <c r="M287" s="20" t="inlineStr">
        <is>
          <t>Ausgeglichen</t>
        </is>
      </c>
    </row>
    <row r="288">
      <c r="A288" s="27" t="inlineStr">
        <is>
          <t>LK-0099</t>
        </is>
      </c>
      <c r="B288" s="27" t="inlineStr">
        <is>
          <t>Musterportfolio Süd II GmbH</t>
        </is>
      </c>
      <c r="C288" s="27" t="inlineStr">
        <is>
          <t>München</t>
        </is>
      </c>
      <c r="D288" s="27" t="inlineStr">
        <is>
          <t>Holzstraße 12, 80939 München</t>
        </is>
      </c>
      <c r="E288" s="27" t="inlineStr">
        <is>
          <t>Tobias Gruber</t>
        </is>
      </c>
      <c r="F288" s="27" t="inlineStr">
        <is>
          <t>Nettokaltmiete</t>
        </is>
      </c>
      <c r="G288" s="42" t="n">
        <v>20379.15</v>
      </c>
      <c r="H288" s="42" t="n">
        <v>20379.15</v>
      </c>
      <c r="I288" s="42">
        <f>G288-H288</f>
        <v/>
      </c>
      <c r="J288" s="32">
        <f>IF(G288=0,"",H288/G288)</f>
        <v/>
      </c>
      <c r="K288" s="49" t="n"/>
      <c r="L288" s="28">
        <f>IF(K288="","",Hinweise!$C$6-K288)</f>
        <v/>
      </c>
      <c r="M288" s="27" t="inlineStr">
        <is>
          <t>Ausgeglichen</t>
        </is>
      </c>
    </row>
    <row r="289">
      <c r="A289" s="20" t="inlineStr">
        <is>
          <t>LK-0099</t>
        </is>
      </c>
      <c r="B289" s="20" t="inlineStr">
        <is>
          <t>Musterportfolio Süd II GmbH</t>
        </is>
      </c>
      <c r="C289" s="20" t="inlineStr">
        <is>
          <t>München</t>
        </is>
      </c>
      <c r="D289" s="20" t="inlineStr">
        <is>
          <t>Holzstraße 12, 80939 München</t>
        </is>
      </c>
      <c r="E289" s="20" t="inlineStr">
        <is>
          <t>Tobias Gruber</t>
        </is>
      </c>
      <c r="F289" s="20" t="inlineStr">
        <is>
          <t>Vorauszahlung Betriebskosten</t>
        </is>
      </c>
      <c r="G289" s="41" t="n">
        <v>3330</v>
      </c>
      <c r="H289" s="41" t="n">
        <v>3330</v>
      </c>
      <c r="I289" s="41">
        <f>G289-H289</f>
        <v/>
      </c>
      <c r="J289" s="26">
        <f>IF(G289=0,"",H289/G289)</f>
        <v/>
      </c>
      <c r="K289" s="46" t="n"/>
      <c r="L289" s="22">
        <f>IF(K289="","",Hinweise!$C$6-K289)</f>
        <v/>
      </c>
      <c r="M289" s="20" t="inlineStr">
        <is>
          <t>Ausgeglichen</t>
        </is>
      </c>
    </row>
    <row r="290">
      <c r="A290" s="27" t="inlineStr">
        <is>
          <t>LK-0099</t>
        </is>
      </c>
      <c r="B290" s="27" t="inlineStr">
        <is>
          <t>Musterportfolio Süd II GmbH</t>
        </is>
      </c>
      <c r="C290" s="27" t="inlineStr">
        <is>
          <t>München</t>
        </is>
      </c>
      <c r="D290" s="27" t="inlineStr">
        <is>
          <t>Holzstraße 12, 80939 München</t>
        </is>
      </c>
      <c r="E290" s="27" t="inlineStr">
        <is>
          <t>Tobias Gruber</t>
        </is>
      </c>
      <c r="F290" s="27" t="inlineStr">
        <is>
          <t>Vorauszahlung Heizkosten</t>
        </is>
      </c>
      <c r="G290" s="42" t="n">
        <v>1116</v>
      </c>
      <c r="H290" s="42" t="n">
        <v>1116</v>
      </c>
      <c r="I290" s="42">
        <f>G290-H290</f>
        <v/>
      </c>
      <c r="J290" s="32">
        <f>IF(G290=0,"",H290/G290)</f>
        <v/>
      </c>
      <c r="K290" s="49" t="n"/>
      <c r="L290" s="28">
        <f>IF(K290="","",Hinweise!$C$6-K290)</f>
        <v/>
      </c>
      <c r="M290" s="27" t="inlineStr">
        <is>
          <t>Ausgeglichen</t>
        </is>
      </c>
    </row>
    <row r="291">
      <c r="A291" s="20" t="inlineStr">
        <is>
          <t>LK-0100</t>
        </is>
      </c>
      <c r="B291" s="20" t="inlineStr">
        <is>
          <t>Musterportfolio Süd I GmbH</t>
        </is>
      </c>
      <c r="C291" s="20" t="inlineStr">
        <is>
          <t>München</t>
        </is>
      </c>
      <c r="D291" s="20" t="inlineStr">
        <is>
          <t>Holzstraße 126, 81673 München</t>
        </is>
      </c>
      <c r="E291" s="20" t="inlineStr">
        <is>
          <t>Emilia Obermeier</t>
        </is>
      </c>
      <c r="F291" s="20" t="inlineStr">
        <is>
          <t>Nettokaltmiete</t>
        </is>
      </c>
      <c r="G291" s="41" t="n">
        <v>6864.57</v>
      </c>
      <c r="H291" s="41" t="n">
        <v>6864.57</v>
      </c>
      <c r="I291" s="41">
        <f>G291-H291</f>
        <v/>
      </c>
      <c r="J291" s="26">
        <f>IF(G291=0,"",H291/G291)</f>
        <v/>
      </c>
      <c r="K291" s="46" t="n"/>
      <c r="L291" s="22">
        <f>IF(K291="","",Hinweise!$C$6-K291)</f>
        <v/>
      </c>
      <c r="M291" s="20" t="inlineStr">
        <is>
          <t>Ausgeglichen</t>
        </is>
      </c>
    </row>
    <row r="292">
      <c r="A292" s="27" t="inlineStr">
        <is>
          <t>LK-0100</t>
        </is>
      </c>
      <c r="B292" s="27" t="inlineStr">
        <is>
          <t>Musterportfolio Süd I GmbH</t>
        </is>
      </c>
      <c r="C292" s="27" t="inlineStr">
        <is>
          <t>München</t>
        </is>
      </c>
      <c r="D292" s="27" t="inlineStr">
        <is>
          <t>Holzstraße 126, 81673 München</t>
        </is>
      </c>
      <c r="E292" s="27" t="inlineStr">
        <is>
          <t>Emilia Obermeier</t>
        </is>
      </c>
      <c r="F292" s="27" t="inlineStr">
        <is>
          <t>Vorauszahlung Betriebskosten</t>
        </is>
      </c>
      <c r="G292" s="42" t="n">
        <v>1017</v>
      </c>
      <c r="H292" s="42" t="n">
        <v>1017</v>
      </c>
      <c r="I292" s="42">
        <f>G292-H292</f>
        <v/>
      </c>
      <c r="J292" s="32">
        <f>IF(G292=0,"",H292/G292)</f>
        <v/>
      </c>
      <c r="K292" s="49" t="n"/>
      <c r="L292" s="28">
        <f>IF(K292="","",Hinweise!$C$6-K292)</f>
        <v/>
      </c>
      <c r="M292" s="27" t="inlineStr">
        <is>
          <t>Ausgeglichen</t>
        </is>
      </c>
    </row>
    <row r="293">
      <c r="A293" s="20" t="inlineStr">
        <is>
          <t>LK-0100</t>
        </is>
      </c>
      <c r="B293" s="20" t="inlineStr">
        <is>
          <t>Musterportfolio Süd I GmbH</t>
        </is>
      </c>
      <c r="C293" s="20" t="inlineStr">
        <is>
          <t>München</t>
        </is>
      </c>
      <c r="D293" s="20" t="inlineStr">
        <is>
          <t>Holzstraße 126, 81673 München</t>
        </is>
      </c>
      <c r="E293" s="20" t="inlineStr">
        <is>
          <t>Emilia Obermeier</t>
        </is>
      </c>
      <c r="F293" s="20" t="inlineStr">
        <is>
          <t>Vorauszahlung Heizkosten</t>
        </is>
      </c>
      <c r="G293" s="41" t="n">
        <v>423</v>
      </c>
      <c r="H293" s="41" t="n">
        <v>423</v>
      </c>
      <c r="I293" s="41">
        <f>G293-H293</f>
        <v/>
      </c>
      <c r="J293" s="26">
        <f>IF(G293=0,"",H293/G293)</f>
        <v/>
      </c>
      <c r="K293" s="46" t="n"/>
      <c r="L293" s="22">
        <f>IF(K293="","",Hinweise!$C$6-K293)</f>
        <v/>
      </c>
      <c r="M293" s="20" t="inlineStr">
        <is>
          <t>Ausgeglichen</t>
        </is>
      </c>
    </row>
    <row r="294">
      <c r="A294" s="27" t="inlineStr">
        <is>
          <t>LK-0101</t>
        </is>
      </c>
      <c r="B294" s="27" t="inlineStr">
        <is>
          <t>Musterportfolio Süd I GmbH</t>
        </is>
      </c>
      <c r="C294" s="27" t="inlineStr">
        <is>
          <t>München</t>
        </is>
      </c>
      <c r="D294" s="27" t="inlineStr">
        <is>
          <t>Gartenstraße 30b, 80939 München</t>
        </is>
      </c>
      <c r="E294" s="27" t="inlineStr">
        <is>
          <t>Johanna Lechner</t>
        </is>
      </c>
      <c r="F294" s="27" t="inlineStr">
        <is>
          <t>Nettokaltmiete</t>
        </is>
      </c>
      <c r="G294" s="42" t="n">
        <v>2906.72</v>
      </c>
      <c r="H294" s="42" t="n">
        <v>2906.72</v>
      </c>
      <c r="I294" s="42">
        <f>G294-H294</f>
        <v/>
      </c>
      <c r="J294" s="32">
        <f>IF(G294=0,"",H294/G294)</f>
        <v/>
      </c>
      <c r="K294" s="49" t="n"/>
      <c r="L294" s="28">
        <f>IF(K294="","",Hinweise!$C$6-K294)</f>
        <v/>
      </c>
      <c r="M294" s="27" t="inlineStr">
        <is>
          <t>Ausgeglichen</t>
        </is>
      </c>
    </row>
    <row r="295">
      <c r="A295" s="20" t="inlineStr">
        <is>
          <t>LK-0101</t>
        </is>
      </c>
      <c r="B295" s="20" t="inlineStr">
        <is>
          <t>Musterportfolio Süd I GmbH</t>
        </is>
      </c>
      <c r="C295" s="20" t="inlineStr">
        <is>
          <t>München</t>
        </is>
      </c>
      <c r="D295" s="20" t="inlineStr">
        <is>
          <t>Gartenstraße 30b, 80939 München</t>
        </is>
      </c>
      <c r="E295" s="20" t="inlineStr">
        <is>
          <t>Johanna Lechner</t>
        </is>
      </c>
      <c r="F295" s="20" t="inlineStr">
        <is>
          <t>Vorauszahlung Betriebskosten</t>
        </is>
      </c>
      <c r="G295" s="41" t="n">
        <v>496</v>
      </c>
      <c r="H295" s="41" t="n">
        <v>496</v>
      </c>
      <c r="I295" s="41">
        <f>G295-H295</f>
        <v/>
      </c>
      <c r="J295" s="26">
        <f>IF(G295=0,"",H295/G295)</f>
        <v/>
      </c>
      <c r="K295" s="46" t="n"/>
      <c r="L295" s="22">
        <f>IF(K295="","",Hinweise!$C$6-K295)</f>
        <v/>
      </c>
      <c r="M295" s="20" t="inlineStr">
        <is>
          <t>Ausgeglichen</t>
        </is>
      </c>
    </row>
    <row r="296">
      <c r="A296" s="27" t="inlineStr">
        <is>
          <t>LK-0101</t>
        </is>
      </c>
      <c r="B296" s="27" t="inlineStr">
        <is>
          <t>Musterportfolio Süd I GmbH</t>
        </is>
      </c>
      <c r="C296" s="27" t="inlineStr">
        <is>
          <t>München</t>
        </is>
      </c>
      <c r="D296" s="27" t="inlineStr">
        <is>
          <t>Gartenstraße 30b, 80939 München</t>
        </is>
      </c>
      <c r="E296" s="27" t="inlineStr">
        <is>
          <t>Johanna Lechner</t>
        </is>
      </c>
      <c r="F296" s="27" t="inlineStr">
        <is>
          <t>Vorauszahlung Heizkosten</t>
        </is>
      </c>
      <c r="G296" s="42" t="n">
        <v>160</v>
      </c>
      <c r="H296" s="42" t="n">
        <v>160</v>
      </c>
      <c r="I296" s="42">
        <f>G296-H296</f>
        <v/>
      </c>
      <c r="J296" s="32">
        <f>IF(G296=0,"",H296/G296)</f>
        <v/>
      </c>
      <c r="K296" s="49" t="n"/>
      <c r="L296" s="28">
        <f>IF(K296="","",Hinweise!$C$6-K296)</f>
        <v/>
      </c>
      <c r="M296" s="27" t="inlineStr">
        <is>
          <t>Ausgeglichen</t>
        </is>
      </c>
    </row>
    <row r="297">
      <c r="A297" s="20" t="inlineStr">
        <is>
          <t>LK-0102</t>
        </is>
      </c>
      <c r="B297" s="20" t="inlineStr">
        <is>
          <t>Musterportfolio Süd I GmbH</t>
        </is>
      </c>
      <c r="C297" s="20" t="inlineStr">
        <is>
          <t>München</t>
        </is>
      </c>
      <c r="D297" s="20" t="inlineStr">
        <is>
          <t>Am Anger 67, 81827 München</t>
        </is>
      </c>
      <c r="E297" s="20" t="inlineStr">
        <is>
          <t>Clara Moser</t>
        </is>
      </c>
      <c r="F297" s="20" t="inlineStr">
        <is>
          <t>Nettokaltmiete</t>
        </is>
      </c>
      <c r="G297" s="41" t="n">
        <v>10620.72</v>
      </c>
      <c r="H297" s="41" t="n">
        <v>10148.69</v>
      </c>
      <c r="I297" s="41">
        <f>G297-H297</f>
        <v/>
      </c>
      <c r="J297" s="26">
        <f>IF(G297=0,"",H297/G297)</f>
        <v/>
      </c>
      <c r="K297" s="46" t="n">
        <v>46206</v>
      </c>
      <c r="L297" s="22">
        <f>IF(K297="","",Hinweise!$C$6-K297)</f>
        <v/>
      </c>
      <c r="M297" s="20" t="inlineStr">
        <is>
          <t>Ratenzahlung vereinbart</t>
        </is>
      </c>
    </row>
    <row r="298">
      <c r="A298" s="27" t="inlineStr">
        <is>
          <t>LK-0102</t>
        </is>
      </c>
      <c r="B298" s="27" t="inlineStr">
        <is>
          <t>Musterportfolio Süd I GmbH</t>
        </is>
      </c>
      <c r="C298" s="27" t="inlineStr">
        <is>
          <t>München</t>
        </is>
      </c>
      <c r="D298" s="27" t="inlineStr">
        <is>
          <t>Am Anger 67, 81827 München</t>
        </is>
      </c>
      <c r="E298" s="27" t="inlineStr">
        <is>
          <t>Clara Moser</t>
        </is>
      </c>
      <c r="F298" s="27" t="inlineStr">
        <is>
          <t>Vorauszahlung Betriebskosten</t>
        </is>
      </c>
      <c r="G298" s="42" t="n">
        <v>2016</v>
      </c>
      <c r="H298" s="42" t="n">
        <v>1814.4</v>
      </c>
      <c r="I298" s="42">
        <f>G298-H298</f>
        <v/>
      </c>
      <c r="J298" s="32">
        <f>IF(G298=0,"",H298/G298)</f>
        <v/>
      </c>
      <c r="K298" s="49" t="n">
        <v>46206</v>
      </c>
      <c r="L298" s="28">
        <f>IF(K298="","",Hinweise!$C$6-K298)</f>
        <v/>
      </c>
      <c r="M298" s="27" t="inlineStr">
        <is>
          <t>Ratenzahlung vereinbart</t>
        </is>
      </c>
    </row>
    <row r="299">
      <c r="A299" s="20" t="inlineStr">
        <is>
          <t>LK-0102</t>
        </is>
      </c>
      <c r="B299" s="20" t="inlineStr">
        <is>
          <t>Musterportfolio Süd I GmbH</t>
        </is>
      </c>
      <c r="C299" s="20" t="inlineStr">
        <is>
          <t>München</t>
        </is>
      </c>
      <c r="D299" s="20" t="inlineStr">
        <is>
          <t>Am Anger 67, 81827 München</t>
        </is>
      </c>
      <c r="E299" s="20" t="inlineStr">
        <is>
          <t>Clara Moser</t>
        </is>
      </c>
      <c r="F299" s="20" t="inlineStr">
        <is>
          <t>Vorauszahlung Heizkosten</t>
        </is>
      </c>
      <c r="G299" s="41" t="n">
        <v>630</v>
      </c>
      <c r="H299" s="41" t="n">
        <v>630</v>
      </c>
      <c r="I299" s="41">
        <f>G299-H299</f>
        <v/>
      </c>
      <c r="J299" s="26">
        <f>IF(G299=0,"",H299/G299)</f>
        <v/>
      </c>
      <c r="K299" s="46" t="n"/>
      <c r="L299" s="22">
        <f>IF(K299="","",Hinweise!$C$6-K299)</f>
        <v/>
      </c>
      <c r="M299" s="20" t="inlineStr">
        <is>
          <t>Ausgeglichen</t>
        </is>
      </c>
    </row>
    <row r="300">
      <c r="A300" s="27" t="inlineStr">
        <is>
          <t>LK-0104</t>
        </is>
      </c>
      <c r="B300" s="27" t="inlineStr">
        <is>
          <t>Musterportfolio Süd II GmbH</t>
        </is>
      </c>
      <c r="C300" s="27" t="inlineStr">
        <is>
          <t>München</t>
        </is>
      </c>
      <c r="D300" s="27" t="inlineStr">
        <is>
          <t>Lindenstraße 60, 81827 München</t>
        </is>
      </c>
      <c r="E300" s="27" t="inlineStr">
        <is>
          <t>Tobias Hofmann</t>
        </is>
      </c>
      <c r="F300" s="27" t="inlineStr">
        <is>
          <t>Nettokaltmiete</t>
        </is>
      </c>
      <c r="G300" s="42" t="n">
        <v>8772.66</v>
      </c>
      <c r="H300" s="42" t="n">
        <v>8772.66</v>
      </c>
      <c r="I300" s="42">
        <f>G300-H300</f>
        <v/>
      </c>
      <c r="J300" s="32">
        <f>IF(G300=0,"",H300/G300)</f>
        <v/>
      </c>
      <c r="K300" s="49" t="n"/>
      <c r="L300" s="28">
        <f>IF(K300="","",Hinweise!$C$6-K300)</f>
        <v/>
      </c>
      <c r="M300" s="27" t="inlineStr">
        <is>
          <t>Ausgeglichen</t>
        </is>
      </c>
    </row>
    <row r="301">
      <c r="A301" s="20" t="inlineStr">
        <is>
          <t>LK-0104</t>
        </is>
      </c>
      <c r="B301" s="20" t="inlineStr">
        <is>
          <t>Musterportfolio Süd II GmbH</t>
        </is>
      </c>
      <c r="C301" s="20" t="inlineStr">
        <is>
          <t>München</t>
        </is>
      </c>
      <c r="D301" s="20" t="inlineStr">
        <is>
          <t>Lindenstraße 60, 81827 München</t>
        </is>
      </c>
      <c r="E301" s="20" t="inlineStr">
        <is>
          <t>Tobias Hofmann</t>
        </is>
      </c>
      <c r="F301" s="20" t="inlineStr">
        <is>
          <t>Vorauszahlung Betriebskosten</t>
        </is>
      </c>
      <c r="G301" s="41" t="n">
        <v>1341</v>
      </c>
      <c r="H301" s="41" t="n">
        <v>1341</v>
      </c>
      <c r="I301" s="41">
        <f>G301-H301</f>
        <v/>
      </c>
      <c r="J301" s="26">
        <f>IF(G301=0,"",H301/G301)</f>
        <v/>
      </c>
      <c r="K301" s="46" t="n"/>
      <c r="L301" s="22">
        <f>IF(K301="","",Hinweise!$C$6-K301)</f>
        <v/>
      </c>
      <c r="M301" s="20" t="inlineStr">
        <is>
          <t>Ausgeglichen</t>
        </is>
      </c>
    </row>
    <row r="302">
      <c r="A302" s="27" t="inlineStr">
        <is>
          <t>LK-0104</t>
        </is>
      </c>
      <c r="B302" s="27" t="inlineStr">
        <is>
          <t>Musterportfolio Süd II GmbH</t>
        </is>
      </c>
      <c r="C302" s="27" t="inlineStr">
        <is>
          <t>München</t>
        </is>
      </c>
      <c r="D302" s="27" t="inlineStr">
        <is>
          <t>Lindenstraße 60, 81827 München</t>
        </is>
      </c>
      <c r="E302" s="27" t="inlineStr">
        <is>
          <t>Tobias Hofmann</t>
        </is>
      </c>
      <c r="F302" s="27" t="inlineStr">
        <is>
          <t>Vorauszahlung Heizkosten</t>
        </is>
      </c>
      <c r="G302" s="42" t="n">
        <v>441</v>
      </c>
      <c r="H302" s="42" t="n">
        <v>441</v>
      </c>
      <c r="I302" s="42">
        <f>G302-H302</f>
        <v/>
      </c>
      <c r="J302" s="32">
        <f>IF(G302=0,"",H302/G302)</f>
        <v/>
      </c>
      <c r="K302" s="49" t="n"/>
      <c r="L302" s="28">
        <f>IF(K302="","",Hinweise!$C$6-K302)</f>
        <v/>
      </c>
      <c r="M302" s="27" t="inlineStr">
        <is>
          <t>Ausgeglichen</t>
        </is>
      </c>
    </row>
    <row r="303">
      <c r="A303" s="20" t="inlineStr">
        <is>
          <t>LK-0105</t>
        </is>
      </c>
      <c r="B303" s="20" t="inlineStr">
        <is>
          <t>Musterportfolio Süd I GmbH</t>
        </is>
      </c>
      <c r="C303" s="20" t="inlineStr">
        <is>
          <t>Landkreis Starnberg</t>
        </is>
      </c>
      <c r="D303" s="20" t="inlineStr">
        <is>
          <t>Talstraße 23, 82319 Starnberg</t>
        </is>
      </c>
      <c r="E303" s="20" t="inlineStr">
        <is>
          <t>Anna Berger</t>
        </is>
      </c>
      <c r="F303" s="20" t="inlineStr">
        <is>
          <t>Nettokaltmiete</t>
        </is>
      </c>
      <c r="G303" s="41" t="n">
        <v>13891.77</v>
      </c>
      <c r="H303" s="41" t="n">
        <v>13891.77</v>
      </c>
      <c r="I303" s="41">
        <f>G303-H303</f>
        <v/>
      </c>
      <c r="J303" s="26">
        <f>IF(G303=0,"",H303/G303)</f>
        <v/>
      </c>
      <c r="K303" s="46" t="n"/>
      <c r="L303" s="22">
        <f>IF(K303="","",Hinweise!$C$6-K303)</f>
        <v/>
      </c>
      <c r="M303" s="20" t="inlineStr">
        <is>
          <t>Ausgeglichen</t>
        </is>
      </c>
    </row>
    <row r="304">
      <c r="A304" s="27" t="inlineStr">
        <is>
          <t>LK-0105</t>
        </is>
      </c>
      <c r="B304" s="27" t="inlineStr">
        <is>
          <t>Musterportfolio Süd I GmbH</t>
        </is>
      </c>
      <c r="C304" s="27" t="inlineStr">
        <is>
          <t>Landkreis Starnberg</t>
        </is>
      </c>
      <c r="D304" s="27" t="inlineStr">
        <is>
          <t>Talstraße 23, 82319 Starnberg</t>
        </is>
      </c>
      <c r="E304" s="27" t="inlineStr">
        <is>
          <t>Anna Berger</t>
        </is>
      </c>
      <c r="F304" s="27" t="inlineStr">
        <is>
          <t>Vorauszahlung Betriebskosten</t>
        </is>
      </c>
      <c r="G304" s="42" t="n">
        <v>2034</v>
      </c>
      <c r="H304" s="42" t="n">
        <v>2034</v>
      </c>
      <c r="I304" s="42">
        <f>G304-H304</f>
        <v/>
      </c>
      <c r="J304" s="32">
        <f>IF(G304=0,"",H304/G304)</f>
        <v/>
      </c>
      <c r="K304" s="49" t="n"/>
      <c r="L304" s="28">
        <f>IF(K304="","",Hinweise!$C$6-K304)</f>
        <v/>
      </c>
      <c r="M304" s="27" t="inlineStr">
        <is>
          <t>Ausgeglichen</t>
        </is>
      </c>
    </row>
    <row r="305">
      <c r="A305" s="20" t="inlineStr">
        <is>
          <t>LK-0105</t>
        </is>
      </c>
      <c r="B305" s="20" t="inlineStr">
        <is>
          <t>Musterportfolio Süd I GmbH</t>
        </is>
      </c>
      <c r="C305" s="20" t="inlineStr">
        <is>
          <t>Landkreis Starnberg</t>
        </is>
      </c>
      <c r="D305" s="20" t="inlineStr">
        <is>
          <t>Talstraße 23, 82319 Starnberg</t>
        </is>
      </c>
      <c r="E305" s="20" t="inlineStr">
        <is>
          <t>Anna Berger</t>
        </is>
      </c>
      <c r="F305" s="20" t="inlineStr">
        <is>
          <t>Vorauszahlung Heizkosten</t>
        </is>
      </c>
      <c r="G305" s="41" t="n">
        <v>828</v>
      </c>
      <c r="H305" s="41" t="n">
        <v>828</v>
      </c>
      <c r="I305" s="41">
        <f>G305-H305</f>
        <v/>
      </c>
      <c r="J305" s="26">
        <f>IF(G305=0,"",H305/G305)</f>
        <v/>
      </c>
      <c r="K305" s="46" t="n"/>
      <c r="L305" s="22">
        <f>IF(K305="","",Hinweise!$C$6-K305)</f>
        <v/>
      </c>
      <c r="M305" s="20" t="inlineStr">
        <is>
          <t>Ausgeglichen</t>
        </is>
      </c>
    </row>
    <row r="306">
      <c r="A306" s="27" t="inlineStr">
        <is>
          <t>LK-0106</t>
        </is>
      </c>
      <c r="B306" s="27" t="inlineStr">
        <is>
          <t>Musterportfolio Süd II GmbH</t>
        </is>
      </c>
      <c r="C306" s="27" t="inlineStr">
        <is>
          <t>München</t>
        </is>
      </c>
      <c r="D306" s="27" t="inlineStr">
        <is>
          <t>Wiesenweg 80, 81541 München</t>
        </is>
      </c>
      <c r="E306" s="27" t="inlineStr">
        <is>
          <t>Lea Lechner</t>
        </is>
      </c>
      <c r="F306" s="27" t="inlineStr">
        <is>
          <t>Nettokaltmiete</t>
        </is>
      </c>
      <c r="G306" s="42" t="n">
        <v>19994.94</v>
      </c>
      <c r="H306" s="42" t="n">
        <v>19994.94</v>
      </c>
      <c r="I306" s="42">
        <f>G306-H306</f>
        <v/>
      </c>
      <c r="J306" s="32">
        <f>IF(G306=0,"",H306/G306)</f>
        <v/>
      </c>
      <c r="K306" s="49" t="n"/>
      <c r="L306" s="28">
        <f>IF(K306="","",Hinweise!$C$6-K306)</f>
        <v/>
      </c>
      <c r="M306" s="27" t="inlineStr">
        <is>
          <t>Ausgeglichen</t>
        </is>
      </c>
    </row>
    <row r="307">
      <c r="A307" s="20" t="inlineStr">
        <is>
          <t>LK-0106</t>
        </is>
      </c>
      <c r="B307" s="20" t="inlineStr">
        <is>
          <t>Musterportfolio Süd II GmbH</t>
        </is>
      </c>
      <c r="C307" s="20" t="inlineStr">
        <is>
          <t>München</t>
        </is>
      </c>
      <c r="D307" s="20" t="inlineStr">
        <is>
          <t>Wiesenweg 80, 81541 München</t>
        </is>
      </c>
      <c r="E307" s="20" t="inlineStr">
        <is>
          <t>Lea Lechner</t>
        </is>
      </c>
      <c r="F307" s="20" t="inlineStr">
        <is>
          <t>Vorauszahlung Betriebskosten</t>
        </is>
      </c>
      <c r="G307" s="41" t="n">
        <v>2583</v>
      </c>
      <c r="H307" s="41" t="n">
        <v>2583</v>
      </c>
      <c r="I307" s="41">
        <f>G307-H307</f>
        <v/>
      </c>
      <c r="J307" s="26">
        <f>IF(G307=0,"",H307/G307)</f>
        <v/>
      </c>
      <c r="K307" s="46" t="n"/>
      <c r="L307" s="22">
        <f>IF(K307="","",Hinweise!$C$6-K307)</f>
        <v/>
      </c>
      <c r="M307" s="20" t="inlineStr">
        <is>
          <t>Ausgeglichen</t>
        </is>
      </c>
    </row>
    <row r="308">
      <c r="A308" s="27" t="inlineStr">
        <is>
          <t>LK-0106</t>
        </is>
      </c>
      <c r="B308" s="27" t="inlineStr">
        <is>
          <t>Musterportfolio Süd II GmbH</t>
        </is>
      </c>
      <c r="C308" s="27" t="inlineStr">
        <is>
          <t>München</t>
        </is>
      </c>
      <c r="D308" s="27" t="inlineStr">
        <is>
          <t>Wiesenweg 80, 81541 München</t>
        </is>
      </c>
      <c r="E308" s="27" t="inlineStr">
        <is>
          <t>Lea Lechner</t>
        </is>
      </c>
      <c r="F308" s="27" t="inlineStr">
        <is>
          <t>Vorauszahlung Heizkosten</t>
        </is>
      </c>
      <c r="G308" s="42" t="n">
        <v>1035</v>
      </c>
      <c r="H308" s="42" t="n">
        <v>1035</v>
      </c>
      <c r="I308" s="42">
        <f>G308-H308</f>
        <v/>
      </c>
      <c r="J308" s="32">
        <f>IF(G308=0,"",H308/G308)</f>
        <v/>
      </c>
      <c r="K308" s="49" t="n"/>
      <c r="L308" s="28">
        <f>IF(K308="","",Hinweise!$C$6-K308)</f>
        <v/>
      </c>
      <c r="M308" s="27" t="inlineStr">
        <is>
          <t>Ausgeglichen</t>
        </is>
      </c>
    </row>
    <row r="309">
      <c r="A309" s="20" t="inlineStr">
        <is>
          <t>LK-0107</t>
        </is>
      </c>
      <c r="B309" s="20" t="inlineStr">
        <is>
          <t>Musterportfolio Süd I GmbH</t>
        </is>
      </c>
      <c r="C309" s="20" t="inlineStr">
        <is>
          <t>Landkreis Fürstenfeldbruck</t>
        </is>
      </c>
      <c r="D309" s="20" t="inlineStr">
        <is>
          <t>Sonnenstraße 127, 82110 Germering</t>
        </is>
      </c>
      <c r="E309" s="20" t="inlineStr">
        <is>
          <t>Paul Reiter</t>
        </is>
      </c>
      <c r="F309" s="20" t="inlineStr">
        <is>
          <t>Nettokaltmiete</t>
        </is>
      </c>
      <c r="G309" s="41" t="n">
        <v>10212.84</v>
      </c>
      <c r="H309" s="41" t="n">
        <v>10212.84</v>
      </c>
      <c r="I309" s="41">
        <f>G309-H309</f>
        <v/>
      </c>
      <c r="J309" s="26">
        <f>IF(G309=0,"",H309/G309)</f>
        <v/>
      </c>
      <c r="K309" s="46" t="n"/>
      <c r="L309" s="22">
        <f>IF(K309="","",Hinweise!$C$6-K309)</f>
        <v/>
      </c>
      <c r="M309" s="20" t="inlineStr">
        <is>
          <t>Ausgeglichen</t>
        </is>
      </c>
    </row>
    <row r="310">
      <c r="A310" s="27" t="inlineStr">
        <is>
          <t>LK-0107</t>
        </is>
      </c>
      <c r="B310" s="27" t="inlineStr">
        <is>
          <t>Musterportfolio Süd I GmbH</t>
        </is>
      </c>
      <c r="C310" s="27" t="inlineStr">
        <is>
          <t>Landkreis Fürstenfeldbruck</t>
        </is>
      </c>
      <c r="D310" s="27" t="inlineStr">
        <is>
          <t>Sonnenstraße 127, 82110 Germering</t>
        </is>
      </c>
      <c r="E310" s="27" t="inlineStr">
        <is>
          <t>Paul Reiter</t>
        </is>
      </c>
      <c r="F310" s="27" t="inlineStr">
        <is>
          <t>Vorauszahlung Betriebskosten</t>
        </is>
      </c>
      <c r="G310" s="42" t="n">
        <v>1773</v>
      </c>
      <c r="H310" s="42" t="n">
        <v>1773</v>
      </c>
      <c r="I310" s="42">
        <f>G310-H310</f>
        <v/>
      </c>
      <c r="J310" s="32">
        <f>IF(G310=0,"",H310/G310)</f>
        <v/>
      </c>
      <c r="K310" s="49" t="n"/>
      <c r="L310" s="28">
        <f>IF(K310="","",Hinweise!$C$6-K310)</f>
        <v/>
      </c>
      <c r="M310" s="27" t="inlineStr">
        <is>
          <t>Ausgeglichen</t>
        </is>
      </c>
    </row>
    <row r="311">
      <c r="A311" s="20" t="inlineStr">
        <is>
          <t>LK-0107</t>
        </is>
      </c>
      <c r="B311" s="20" t="inlineStr">
        <is>
          <t>Musterportfolio Süd I GmbH</t>
        </is>
      </c>
      <c r="C311" s="20" t="inlineStr">
        <is>
          <t>Landkreis Fürstenfeldbruck</t>
        </is>
      </c>
      <c r="D311" s="20" t="inlineStr">
        <is>
          <t>Sonnenstraße 127, 82110 Germering</t>
        </is>
      </c>
      <c r="E311" s="20" t="inlineStr">
        <is>
          <t>Paul Reiter</t>
        </is>
      </c>
      <c r="F311" s="20" t="inlineStr">
        <is>
          <t>Vorauszahlung Heizkosten</t>
        </is>
      </c>
      <c r="G311" s="41" t="n">
        <v>783</v>
      </c>
      <c r="H311" s="41" t="n">
        <v>783</v>
      </c>
      <c r="I311" s="41">
        <f>G311-H311</f>
        <v/>
      </c>
      <c r="J311" s="26">
        <f>IF(G311=0,"",H311/G311)</f>
        <v/>
      </c>
      <c r="K311" s="46" t="n"/>
      <c r="L311" s="22">
        <f>IF(K311="","",Hinweise!$C$6-K311)</f>
        <v/>
      </c>
      <c r="M311" s="20" t="inlineStr">
        <is>
          <t>Ausgeglichen</t>
        </is>
      </c>
    </row>
    <row r="312">
      <c r="A312" s="27" t="inlineStr">
        <is>
          <t>LK-0108</t>
        </is>
      </c>
      <c r="B312" s="27" t="inlineStr">
        <is>
          <t>Musterportfolio Süd I GmbH</t>
        </is>
      </c>
      <c r="C312" s="27" t="inlineStr">
        <is>
          <t>München</t>
        </is>
      </c>
      <c r="D312" s="27" t="inlineStr">
        <is>
          <t>Birkenallee 15b, 81369 München</t>
        </is>
      </c>
      <c r="E312" s="27" t="inlineStr">
        <is>
          <t>Sophie Lechner</t>
        </is>
      </c>
      <c r="F312" s="27" t="inlineStr">
        <is>
          <t>Nettokaltmiete</t>
        </is>
      </c>
      <c r="G312" s="42" t="n">
        <v>26480.34</v>
      </c>
      <c r="H312" s="42" t="n">
        <v>26480.34</v>
      </c>
      <c r="I312" s="42">
        <f>G312-H312</f>
        <v/>
      </c>
      <c r="J312" s="32">
        <f>IF(G312=0,"",H312/G312)</f>
        <v/>
      </c>
      <c r="K312" s="49" t="n"/>
      <c r="L312" s="28">
        <f>IF(K312="","",Hinweise!$C$6-K312)</f>
        <v/>
      </c>
      <c r="M312" s="27" t="inlineStr">
        <is>
          <t>Ausgeglichen</t>
        </is>
      </c>
    </row>
    <row r="313">
      <c r="A313" s="20" t="inlineStr">
        <is>
          <t>LK-0108</t>
        </is>
      </c>
      <c r="B313" s="20" t="inlineStr">
        <is>
          <t>Musterportfolio Süd I GmbH</t>
        </is>
      </c>
      <c r="C313" s="20" t="inlineStr">
        <is>
          <t>München</t>
        </is>
      </c>
      <c r="D313" s="20" t="inlineStr">
        <is>
          <t>Birkenallee 15b, 81369 München</t>
        </is>
      </c>
      <c r="E313" s="20" t="inlineStr">
        <is>
          <t>Sophie Lechner</t>
        </is>
      </c>
      <c r="F313" s="20" t="inlineStr">
        <is>
          <t>Vorauszahlung Betriebskosten</t>
        </is>
      </c>
      <c r="G313" s="41" t="n">
        <v>3303</v>
      </c>
      <c r="H313" s="41" t="n">
        <v>3303</v>
      </c>
      <c r="I313" s="41">
        <f>G313-H313</f>
        <v/>
      </c>
      <c r="J313" s="26">
        <f>IF(G313=0,"",H313/G313)</f>
        <v/>
      </c>
      <c r="K313" s="46" t="n"/>
      <c r="L313" s="22">
        <f>IF(K313="","",Hinweise!$C$6-K313)</f>
        <v/>
      </c>
      <c r="M313" s="20" t="inlineStr">
        <is>
          <t>Ausgeglichen</t>
        </is>
      </c>
    </row>
    <row r="314">
      <c r="A314" s="27" t="inlineStr">
        <is>
          <t>LK-0108</t>
        </is>
      </c>
      <c r="B314" s="27" t="inlineStr">
        <is>
          <t>Musterportfolio Süd I GmbH</t>
        </is>
      </c>
      <c r="C314" s="27" t="inlineStr">
        <is>
          <t>München</t>
        </is>
      </c>
      <c r="D314" s="27" t="inlineStr">
        <is>
          <t>Birkenallee 15b, 81369 München</t>
        </is>
      </c>
      <c r="E314" s="27" t="inlineStr">
        <is>
          <t>Sophie Lechner</t>
        </is>
      </c>
      <c r="F314" s="27" t="inlineStr">
        <is>
          <t>Vorauszahlung Heizkosten</t>
        </is>
      </c>
      <c r="G314" s="42" t="n">
        <v>1764</v>
      </c>
      <c r="H314" s="42" t="n">
        <v>1764</v>
      </c>
      <c r="I314" s="42">
        <f>G314-H314</f>
        <v/>
      </c>
      <c r="J314" s="32">
        <f>IF(G314=0,"",H314/G314)</f>
        <v/>
      </c>
      <c r="K314" s="49" t="n"/>
      <c r="L314" s="28">
        <f>IF(K314="","",Hinweise!$C$6-K314)</f>
        <v/>
      </c>
      <c r="M314" s="27" t="inlineStr">
        <is>
          <t>Ausgeglichen</t>
        </is>
      </c>
    </row>
    <row r="315">
      <c r="A315" s="20" t="inlineStr">
        <is>
          <t>LK-0109</t>
        </is>
      </c>
      <c r="B315" s="20" t="inlineStr">
        <is>
          <t>Musterportfolio Süd I GmbH</t>
        </is>
      </c>
      <c r="C315" s="20" t="inlineStr">
        <is>
          <t>München</t>
        </is>
      </c>
      <c r="D315" s="20" t="inlineStr">
        <is>
          <t>Birkenallee 17b, 81827 München</t>
        </is>
      </c>
      <c r="E315" s="20" t="inlineStr">
        <is>
          <t>Julia Reiter</t>
        </is>
      </c>
      <c r="F315" s="20" t="inlineStr">
        <is>
          <t>Nettokaltmiete</t>
        </is>
      </c>
      <c r="G315" s="41" t="n">
        <v>15751.82</v>
      </c>
      <c r="H315" s="41" t="n">
        <v>15751.82</v>
      </c>
      <c r="I315" s="41">
        <f>G315-H315</f>
        <v/>
      </c>
      <c r="J315" s="26">
        <f>IF(G315=0,"",H315/G315)</f>
        <v/>
      </c>
      <c r="K315" s="46" t="n"/>
      <c r="L315" s="22">
        <f>IF(K315="","",Hinweise!$C$6-K315)</f>
        <v/>
      </c>
      <c r="M315" s="20" t="inlineStr">
        <is>
          <t>Ausgeglichen</t>
        </is>
      </c>
    </row>
    <row r="316">
      <c r="A316" s="27" t="inlineStr">
        <is>
          <t>LK-0109</t>
        </is>
      </c>
      <c r="B316" s="27" t="inlineStr">
        <is>
          <t>Musterportfolio Süd I GmbH</t>
        </is>
      </c>
      <c r="C316" s="27" t="inlineStr">
        <is>
          <t>München</t>
        </is>
      </c>
      <c r="D316" s="27" t="inlineStr">
        <is>
          <t>Birkenallee 17b, 81827 München</t>
        </is>
      </c>
      <c r="E316" s="27" t="inlineStr">
        <is>
          <t>Julia Reiter</t>
        </is>
      </c>
      <c r="F316" s="27" t="inlineStr">
        <is>
          <t>Vorauszahlung Betriebskosten</t>
        </is>
      </c>
      <c r="G316" s="42" t="n">
        <v>2723</v>
      </c>
      <c r="H316" s="42" t="n">
        <v>2723</v>
      </c>
      <c r="I316" s="42">
        <f>G316-H316</f>
        <v/>
      </c>
      <c r="J316" s="32">
        <f>IF(G316=0,"",H316/G316)</f>
        <v/>
      </c>
      <c r="K316" s="49" t="n"/>
      <c r="L316" s="28">
        <f>IF(K316="","",Hinweise!$C$6-K316)</f>
        <v/>
      </c>
      <c r="M316" s="27" t="inlineStr">
        <is>
          <t>Ausgeglichen</t>
        </is>
      </c>
    </row>
    <row r="317">
      <c r="A317" s="20" t="inlineStr">
        <is>
          <t>LK-0109</t>
        </is>
      </c>
      <c r="B317" s="20" t="inlineStr">
        <is>
          <t>Musterportfolio Süd I GmbH</t>
        </is>
      </c>
      <c r="C317" s="20" t="inlineStr">
        <is>
          <t>München</t>
        </is>
      </c>
      <c r="D317" s="20" t="inlineStr">
        <is>
          <t>Birkenallee 17b, 81827 München</t>
        </is>
      </c>
      <c r="E317" s="20" t="inlineStr">
        <is>
          <t>Julia Reiter</t>
        </is>
      </c>
      <c r="F317" s="20" t="inlineStr">
        <is>
          <t>Vorauszahlung Heizkosten</t>
        </is>
      </c>
      <c r="G317" s="41" t="n">
        <v>1183</v>
      </c>
      <c r="H317" s="41" t="n">
        <v>1183</v>
      </c>
      <c r="I317" s="41">
        <f>G317-H317</f>
        <v/>
      </c>
      <c r="J317" s="26">
        <f>IF(G317=0,"",H317/G317)</f>
        <v/>
      </c>
      <c r="K317" s="46" t="n"/>
      <c r="L317" s="22">
        <f>IF(K317="","",Hinweise!$C$6-K317)</f>
        <v/>
      </c>
      <c r="M317" s="20" t="inlineStr">
        <is>
          <t>Ausgeglichen</t>
        </is>
      </c>
    </row>
    <row r="318">
      <c r="A318" s="27" t="inlineStr">
        <is>
          <t>LK-0110</t>
        </is>
      </c>
      <c r="B318" s="27" t="inlineStr">
        <is>
          <t>Musterportfolio Süd II GmbH</t>
        </is>
      </c>
      <c r="C318" s="27" t="inlineStr">
        <is>
          <t>Landkreis Fürstenfeldbruck</t>
        </is>
      </c>
      <c r="D318" s="27" t="inlineStr">
        <is>
          <t>Lindenstraße 17, 82178 Puchheim</t>
        </is>
      </c>
      <c r="E318" s="27" t="inlineStr">
        <is>
          <t>Anna Schmid</t>
        </is>
      </c>
      <c r="F318" s="27" t="inlineStr">
        <is>
          <t>Nettokaltmiete</t>
        </is>
      </c>
      <c r="G318" s="42" t="n">
        <v>15254.37</v>
      </c>
      <c r="H318" s="42" t="n">
        <v>15254.37</v>
      </c>
      <c r="I318" s="42">
        <f>G318-H318</f>
        <v/>
      </c>
      <c r="J318" s="32">
        <f>IF(G318=0,"",H318/G318)</f>
        <v/>
      </c>
      <c r="K318" s="49" t="n"/>
      <c r="L318" s="28">
        <f>IF(K318="","",Hinweise!$C$6-K318)</f>
        <v/>
      </c>
      <c r="M318" s="27" t="inlineStr">
        <is>
          <t>Ausgeglichen</t>
        </is>
      </c>
    </row>
    <row r="319">
      <c r="A319" s="20" t="inlineStr">
        <is>
          <t>LK-0110</t>
        </is>
      </c>
      <c r="B319" s="20" t="inlineStr">
        <is>
          <t>Musterportfolio Süd II GmbH</t>
        </is>
      </c>
      <c r="C319" s="20" t="inlineStr">
        <is>
          <t>Landkreis Fürstenfeldbruck</t>
        </is>
      </c>
      <c r="D319" s="20" t="inlineStr">
        <is>
          <t>Lindenstraße 17, 82178 Puchheim</t>
        </is>
      </c>
      <c r="E319" s="20" t="inlineStr">
        <is>
          <t>Anna Schmid</t>
        </is>
      </c>
      <c r="F319" s="20" t="inlineStr">
        <is>
          <t>Vorauszahlung Betriebskosten</t>
        </is>
      </c>
      <c r="G319" s="41" t="n">
        <v>3069</v>
      </c>
      <c r="H319" s="41" t="n">
        <v>3069</v>
      </c>
      <c r="I319" s="41">
        <f>G319-H319</f>
        <v/>
      </c>
      <c r="J319" s="26">
        <f>IF(G319=0,"",H319/G319)</f>
        <v/>
      </c>
      <c r="K319" s="46" t="n"/>
      <c r="L319" s="22">
        <f>IF(K319="","",Hinweise!$C$6-K319)</f>
        <v/>
      </c>
      <c r="M319" s="20" t="inlineStr">
        <is>
          <t>Ausgeglichen</t>
        </is>
      </c>
    </row>
    <row r="320">
      <c r="A320" s="27" t="inlineStr">
        <is>
          <t>LK-0110</t>
        </is>
      </c>
      <c r="B320" s="27" t="inlineStr">
        <is>
          <t>Musterportfolio Süd II GmbH</t>
        </is>
      </c>
      <c r="C320" s="27" t="inlineStr">
        <is>
          <t>Landkreis Fürstenfeldbruck</t>
        </is>
      </c>
      <c r="D320" s="27" t="inlineStr">
        <is>
          <t>Lindenstraße 17, 82178 Puchheim</t>
        </is>
      </c>
      <c r="E320" s="27" t="inlineStr">
        <is>
          <t>Anna Schmid</t>
        </is>
      </c>
      <c r="F320" s="27" t="inlineStr">
        <is>
          <t>Vorauszahlung Heizkosten</t>
        </is>
      </c>
      <c r="G320" s="42" t="n">
        <v>972</v>
      </c>
      <c r="H320" s="42" t="n">
        <v>972</v>
      </c>
      <c r="I320" s="42">
        <f>G320-H320</f>
        <v/>
      </c>
      <c r="J320" s="32">
        <f>IF(G320=0,"",H320/G320)</f>
        <v/>
      </c>
      <c r="K320" s="49" t="n"/>
      <c r="L320" s="28">
        <f>IF(K320="","",Hinweise!$C$6-K320)</f>
        <v/>
      </c>
      <c r="M320" s="27" t="inlineStr">
        <is>
          <t>Ausgeglichen</t>
        </is>
      </c>
    </row>
    <row r="321">
      <c r="A321" s="20" t="inlineStr">
        <is>
          <t>LK-0111</t>
        </is>
      </c>
      <c r="B321" s="20" t="inlineStr">
        <is>
          <t>Musterportfolio Süd I GmbH</t>
        </is>
      </c>
      <c r="C321" s="20" t="inlineStr">
        <is>
          <t>München</t>
        </is>
      </c>
      <c r="D321" s="20" t="inlineStr">
        <is>
          <t>Lindenstraße 138, 81673 München</t>
        </is>
      </c>
      <c r="E321" s="20" t="inlineStr">
        <is>
          <t>Paul Schmid</t>
        </is>
      </c>
      <c r="F321" s="20" t="inlineStr">
        <is>
          <t>Nettokaltmiete</t>
        </is>
      </c>
      <c r="G321" s="41" t="n">
        <v>14052.42</v>
      </c>
      <c r="H321" s="41" t="n">
        <v>11710.35</v>
      </c>
      <c r="I321" s="41">
        <f>G321-H321</f>
        <v/>
      </c>
      <c r="J321" s="26">
        <f>IF(G321=0,"",H321/G321)</f>
        <v/>
      </c>
      <c r="K321" s="46" t="n">
        <v>46176</v>
      </c>
      <c r="L321" s="22">
        <f>IF(K321="","",Hinweise!$C$6-K321)</f>
        <v/>
      </c>
      <c r="M321" s="20" t="inlineStr">
        <is>
          <t>Strittig</t>
        </is>
      </c>
    </row>
    <row r="322">
      <c r="A322" s="27" t="inlineStr">
        <is>
          <t>LK-0111</t>
        </is>
      </c>
      <c r="B322" s="27" t="inlineStr">
        <is>
          <t>Musterportfolio Süd I GmbH</t>
        </is>
      </c>
      <c r="C322" s="27" t="inlineStr">
        <is>
          <t>München</t>
        </is>
      </c>
      <c r="D322" s="27" t="inlineStr">
        <is>
          <t>Lindenstraße 138, 81673 München</t>
        </is>
      </c>
      <c r="E322" s="27" t="inlineStr">
        <is>
          <t>Paul Schmid</t>
        </is>
      </c>
      <c r="F322" s="27" t="inlineStr">
        <is>
          <t>Vorauszahlung Betriebskosten</t>
        </is>
      </c>
      <c r="G322" s="42" t="n">
        <v>2187</v>
      </c>
      <c r="H322" s="42" t="n">
        <v>1846.8</v>
      </c>
      <c r="I322" s="42">
        <f>G322-H322</f>
        <v/>
      </c>
      <c r="J322" s="32">
        <f>IF(G322=0,"",H322/G322)</f>
        <v/>
      </c>
      <c r="K322" s="49" t="n">
        <v>46176</v>
      </c>
      <c r="L322" s="28">
        <f>IF(K322="","",Hinweise!$C$6-K322)</f>
        <v/>
      </c>
      <c r="M322" s="27" t="inlineStr">
        <is>
          <t>Strittig</t>
        </is>
      </c>
    </row>
    <row r="323">
      <c r="A323" s="20" t="inlineStr">
        <is>
          <t>LK-0111</t>
        </is>
      </c>
      <c r="B323" s="20" t="inlineStr">
        <is>
          <t>Musterportfolio Süd I GmbH</t>
        </is>
      </c>
      <c r="C323" s="20" t="inlineStr">
        <is>
          <t>München</t>
        </is>
      </c>
      <c r="D323" s="20" t="inlineStr">
        <is>
          <t>Lindenstraße 138, 81673 München</t>
        </is>
      </c>
      <c r="E323" s="20" t="inlineStr">
        <is>
          <t>Paul Schmid</t>
        </is>
      </c>
      <c r="F323" s="20" t="inlineStr">
        <is>
          <t>Vorauszahlung Heizkosten</t>
        </is>
      </c>
      <c r="G323" s="41" t="n">
        <v>792</v>
      </c>
      <c r="H323" s="41" t="n">
        <v>721.6</v>
      </c>
      <c r="I323" s="41">
        <f>G323-H323</f>
        <v/>
      </c>
      <c r="J323" s="26">
        <f>IF(G323=0,"",H323/G323)</f>
        <v/>
      </c>
      <c r="K323" s="46" t="n">
        <v>46176</v>
      </c>
      <c r="L323" s="22">
        <f>IF(K323="","",Hinweise!$C$6-K323)</f>
        <v/>
      </c>
      <c r="M323" s="20" t="inlineStr">
        <is>
          <t>Strittig</t>
        </is>
      </c>
    </row>
    <row r="324">
      <c r="A324" s="27" t="inlineStr">
        <is>
          <t>LK-0112</t>
        </is>
      </c>
      <c r="B324" s="27" t="inlineStr">
        <is>
          <t>Musterportfolio Süd II GmbH</t>
        </is>
      </c>
      <c r="C324" s="27" t="inlineStr">
        <is>
          <t>München</t>
        </is>
      </c>
      <c r="D324" s="27" t="inlineStr">
        <is>
          <t>Schlossbergstraße 127, 80939 München</t>
        </is>
      </c>
      <c r="E324" s="27" t="inlineStr">
        <is>
          <t>Maximilian Steiner</t>
        </is>
      </c>
      <c r="F324" s="27" t="inlineStr">
        <is>
          <t>Nettokaltmiete</t>
        </is>
      </c>
      <c r="G324" s="42" t="n">
        <v>24655.41</v>
      </c>
      <c r="H324" s="42" t="n">
        <v>24655.41</v>
      </c>
      <c r="I324" s="42">
        <f>G324-H324</f>
        <v/>
      </c>
      <c r="J324" s="32">
        <f>IF(G324=0,"",H324/G324)</f>
        <v/>
      </c>
      <c r="K324" s="49" t="n"/>
      <c r="L324" s="28">
        <f>IF(K324="","",Hinweise!$C$6-K324)</f>
        <v/>
      </c>
      <c r="M324" s="27" t="inlineStr">
        <is>
          <t>Ausgeglichen</t>
        </is>
      </c>
    </row>
    <row r="325">
      <c r="A325" s="20" t="inlineStr">
        <is>
          <t>LK-0112</t>
        </is>
      </c>
      <c r="B325" s="20" t="inlineStr">
        <is>
          <t>Musterportfolio Süd II GmbH</t>
        </is>
      </c>
      <c r="C325" s="20" t="inlineStr">
        <is>
          <t>München</t>
        </is>
      </c>
      <c r="D325" s="20" t="inlineStr">
        <is>
          <t>Schlossbergstraße 127, 80939 München</t>
        </is>
      </c>
      <c r="E325" s="20" t="inlineStr">
        <is>
          <t>Maximilian Steiner</t>
        </is>
      </c>
      <c r="F325" s="20" t="inlineStr">
        <is>
          <t>Vorauszahlung Betriebskosten</t>
        </is>
      </c>
      <c r="G325" s="41" t="n">
        <v>4653</v>
      </c>
      <c r="H325" s="41" t="n">
        <v>4653</v>
      </c>
      <c r="I325" s="41">
        <f>G325-H325</f>
        <v/>
      </c>
      <c r="J325" s="26">
        <f>IF(G325=0,"",H325/G325)</f>
        <v/>
      </c>
      <c r="K325" s="46" t="n"/>
      <c r="L325" s="22">
        <f>IF(K325="","",Hinweise!$C$6-K325)</f>
        <v/>
      </c>
      <c r="M325" s="20" t="inlineStr">
        <is>
          <t>Ausgeglichen</t>
        </is>
      </c>
    </row>
    <row r="326">
      <c r="A326" s="27" t="inlineStr">
        <is>
          <t>LK-0112</t>
        </is>
      </c>
      <c r="B326" s="27" t="inlineStr">
        <is>
          <t>Musterportfolio Süd II GmbH</t>
        </is>
      </c>
      <c r="C326" s="27" t="inlineStr">
        <is>
          <t>München</t>
        </is>
      </c>
      <c r="D326" s="27" t="inlineStr">
        <is>
          <t>Schlossbergstraße 127, 80939 München</t>
        </is>
      </c>
      <c r="E326" s="27" t="inlineStr">
        <is>
          <t>Maximilian Steiner</t>
        </is>
      </c>
      <c r="F326" s="27" t="inlineStr">
        <is>
          <t>Vorauszahlung Heizkosten</t>
        </is>
      </c>
      <c r="G326" s="42" t="n">
        <v>1791</v>
      </c>
      <c r="H326" s="42" t="n">
        <v>1791</v>
      </c>
      <c r="I326" s="42">
        <f>G326-H326</f>
        <v/>
      </c>
      <c r="J326" s="32">
        <f>IF(G326=0,"",H326/G326)</f>
        <v/>
      </c>
      <c r="K326" s="49" t="n"/>
      <c r="L326" s="28">
        <f>IF(K326="","",Hinweise!$C$6-K326)</f>
        <v/>
      </c>
      <c r="M326" s="27" t="inlineStr">
        <is>
          <t>Ausgeglichen</t>
        </is>
      </c>
    </row>
    <row r="327">
      <c r="A327" s="20" t="inlineStr">
        <is>
          <t>LK-0113</t>
        </is>
      </c>
      <c r="B327" s="20" t="inlineStr">
        <is>
          <t>Musterportfolio Süd I GmbH</t>
        </is>
      </c>
      <c r="C327" s="20" t="inlineStr">
        <is>
          <t>München</t>
        </is>
      </c>
      <c r="D327" s="20" t="inlineStr">
        <is>
          <t>Wiesenweg 36b, 81673 München</t>
        </is>
      </c>
      <c r="E327" s="20" t="inlineStr">
        <is>
          <t>Simon Gruber</t>
        </is>
      </c>
      <c r="F327" s="20" t="inlineStr">
        <is>
          <t>Nettokaltmiete</t>
        </is>
      </c>
      <c r="G327" s="41" t="n">
        <v>13247.55</v>
      </c>
      <c r="H327" s="41" t="n">
        <v>13247.55</v>
      </c>
      <c r="I327" s="41">
        <f>G327-H327</f>
        <v/>
      </c>
      <c r="J327" s="26">
        <f>IF(G327=0,"",H327/G327)</f>
        <v/>
      </c>
      <c r="K327" s="46" t="n"/>
      <c r="L327" s="22">
        <f>IF(K327="","",Hinweise!$C$6-K327)</f>
        <v/>
      </c>
      <c r="M327" s="20" t="inlineStr">
        <is>
          <t>Ausgeglichen</t>
        </is>
      </c>
    </row>
    <row r="328">
      <c r="A328" s="27" t="inlineStr">
        <is>
          <t>LK-0113</t>
        </is>
      </c>
      <c r="B328" s="27" t="inlineStr">
        <is>
          <t>Musterportfolio Süd I GmbH</t>
        </is>
      </c>
      <c r="C328" s="27" t="inlineStr">
        <is>
          <t>München</t>
        </is>
      </c>
      <c r="D328" s="27" t="inlineStr">
        <is>
          <t>Wiesenweg 36b, 81673 München</t>
        </is>
      </c>
      <c r="E328" s="27" t="inlineStr">
        <is>
          <t>Simon Gruber</t>
        </is>
      </c>
      <c r="F328" s="27" t="inlineStr">
        <is>
          <t>Vorauszahlung Betriebskosten</t>
        </is>
      </c>
      <c r="G328" s="42" t="n">
        <v>2466</v>
      </c>
      <c r="H328" s="42" t="n">
        <v>2466</v>
      </c>
      <c r="I328" s="42">
        <f>G328-H328</f>
        <v/>
      </c>
      <c r="J328" s="32">
        <f>IF(G328=0,"",H328/G328)</f>
        <v/>
      </c>
      <c r="K328" s="49" t="n"/>
      <c r="L328" s="28">
        <f>IF(K328="","",Hinweise!$C$6-K328)</f>
        <v/>
      </c>
      <c r="M328" s="27" t="inlineStr">
        <is>
          <t>Ausgeglichen</t>
        </is>
      </c>
    </row>
    <row r="329">
      <c r="A329" s="20" t="inlineStr">
        <is>
          <t>LK-0113</t>
        </is>
      </c>
      <c r="B329" s="20" t="inlineStr">
        <is>
          <t>Musterportfolio Süd I GmbH</t>
        </is>
      </c>
      <c r="C329" s="20" t="inlineStr">
        <is>
          <t>München</t>
        </is>
      </c>
      <c r="D329" s="20" t="inlineStr">
        <is>
          <t>Wiesenweg 36b, 81673 München</t>
        </is>
      </c>
      <c r="E329" s="20" t="inlineStr">
        <is>
          <t>Simon Gruber</t>
        </is>
      </c>
      <c r="F329" s="20" t="inlineStr">
        <is>
          <t>Vorauszahlung Heizkosten</t>
        </is>
      </c>
      <c r="G329" s="41" t="n">
        <v>972</v>
      </c>
      <c r="H329" s="41" t="n">
        <v>972</v>
      </c>
      <c r="I329" s="41">
        <f>G329-H329</f>
        <v/>
      </c>
      <c r="J329" s="26">
        <f>IF(G329=0,"",H329/G329)</f>
        <v/>
      </c>
      <c r="K329" s="46" t="n"/>
      <c r="L329" s="22">
        <f>IF(K329="","",Hinweise!$C$6-K329)</f>
        <v/>
      </c>
      <c r="M329" s="20" t="inlineStr">
        <is>
          <t>Ausgeglichen</t>
        </is>
      </c>
    </row>
    <row r="330">
      <c r="A330" s="27" t="inlineStr">
        <is>
          <t>LK-0114</t>
        </is>
      </c>
      <c r="B330" s="27" t="inlineStr">
        <is>
          <t>Musterportfolio Süd I GmbH</t>
        </is>
      </c>
      <c r="C330" s="27" t="inlineStr">
        <is>
          <t>München</t>
        </is>
      </c>
      <c r="D330" s="27" t="inlineStr">
        <is>
          <t>Lindenstraße 81, 81369 München</t>
        </is>
      </c>
      <c r="E330" s="27" t="inlineStr">
        <is>
          <t>Tobias Hofmann</t>
        </is>
      </c>
      <c r="F330" s="27" t="inlineStr">
        <is>
          <t>Nettokaltmiete</t>
        </is>
      </c>
      <c r="G330" s="42" t="n">
        <v>18344.16</v>
      </c>
      <c r="H330" s="42" t="n">
        <v>18344.16</v>
      </c>
      <c r="I330" s="42">
        <f>G330-H330</f>
        <v/>
      </c>
      <c r="J330" s="32">
        <f>IF(G330=0,"",H330/G330)</f>
        <v/>
      </c>
      <c r="K330" s="49" t="n"/>
      <c r="L330" s="28">
        <f>IF(K330="","",Hinweise!$C$6-K330)</f>
        <v/>
      </c>
      <c r="M330" s="27" t="inlineStr">
        <is>
          <t>Ausgeglichen</t>
        </is>
      </c>
    </row>
    <row r="331">
      <c r="A331" s="20" t="inlineStr">
        <is>
          <t>LK-0114</t>
        </is>
      </c>
      <c r="B331" s="20" t="inlineStr">
        <is>
          <t>Musterportfolio Süd I GmbH</t>
        </is>
      </c>
      <c r="C331" s="20" t="inlineStr">
        <is>
          <t>München</t>
        </is>
      </c>
      <c r="D331" s="20" t="inlineStr">
        <is>
          <t>Lindenstraße 81, 81369 München</t>
        </is>
      </c>
      <c r="E331" s="20" t="inlineStr">
        <is>
          <t>Tobias Hofmann</t>
        </is>
      </c>
      <c r="F331" s="20" t="inlineStr">
        <is>
          <t>Vorauszahlung Betriebskosten</t>
        </is>
      </c>
      <c r="G331" s="41" t="n">
        <v>2547</v>
      </c>
      <c r="H331" s="41" t="n">
        <v>2547</v>
      </c>
      <c r="I331" s="41">
        <f>G331-H331</f>
        <v/>
      </c>
      <c r="J331" s="26">
        <f>IF(G331=0,"",H331/G331)</f>
        <v/>
      </c>
      <c r="K331" s="46" t="n"/>
      <c r="L331" s="22">
        <f>IF(K331="","",Hinweise!$C$6-K331)</f>
        <v/>
      </c>
      <c r="M331" s="20" t="inlineStr">
        <is>
          <t>Ausgeglichen</t>
        </is>
      </c>
    </row>
    <row r="332">
      <c r="A332" s="27" t="inlineStr">
        <is>
          <t>LK-0114</t>
        </is>
      </c>
      <c r="B332" s="27" t="inlineStr">
        <is>
          <t>Musterportfolio Süd I GmbH</t>
        </is>
      </c>
      <c r="C332" s="27" t="inlineStr">
        <is>
          <t>München</t>
        </is>
      </c>
      <c r="D332" s="27" t="inlineStr">
        <is>
          <t>Lindenstraße 81, 81369 München</t>
        </is>
      </c>
      <c r="E332" s="27" t="inlineStr">
        <is>
          <t>Tobias Hofmann</t>
        </is>
      </c>
      <c r="F332" s="27" t="inlineStr">
        <is>
          <t>Vorauszahlung Heizkosten</t>
        </is>
      </c>
      <c r="G332" s="42" t="n">
        <v>1161</v>
      </c>
      <c r="H332" s="42" t="n">
        <v>1161</v>
      </c>
      <c r="I332" s="42">
        <f>G332-H332</f>
        <v/>
      </c>
      <c r="J332" s="32">
        <f>IF(G332=0,"",H332/G332)</f>
        <v/>
      </c>
      <c r="K332" s="49" t="n"/>
      <c r="L332" s="28">
        <f>IF(K332="","",Hinweise!$C$6-K332)</f>
        <v/>
      </c>
      <c r="M332" s="27" t="inlineStr">
        <is>
          <t>Ausgeglichen</t>
        </is>
      </c>
    </row>
    <row r="333">
      <c r="A333" s="20" t="inlineStr">
        <is>
          <t>LK-0115</t>
        </is>
      </c>
      <c r="B333" s="20" t="inlineStr">
        <is>
          <t>Musterportfolio Süd I GmbH</t>
        </is>
      </c>
      <c r="C333" s="20" t="inlineStr">
        <is>
          <t>Landkreis Fürstenfeldbruck</t>
        </is>
      </c>
      <c r="D333" s="20" t="inlineStr">
        <is>
          <t>Ahornweg 91a, 82110 Germering</t>
        </is>
      </c>
      <c r="E333" s="20" t="inlineStr">
        <is>
          <t>Maximilian Berger</t>
        </is>
      </c>
      <c r="F333" s="20" t="inlineStr">
        <is>
          <t>Nettokaltmiete</t>
        </is>
      </c>
      <c r="G333" s="41" t="n">
        <v>7289.4</v>
      </c>
      <c r="H333" s="41" t="n">
        <v>7289.4</v>
      </c>
      <c r="I333" s="41">
        <f>G333-H333</f>
        <v/>
      </c>
      <c r="J333" s="26">
        <f>IF(G333=0,"",H333/G333)</f>
        <v/>
      </c>
      <c r="K333" s="46" t="n"/>
      <c r="L333" s="22">
        <f>IF(K333="","",Hinweise!$C$6-K333)</f>
        <v/>
      </c>
      <c r="M333" s="20" t="inlineStr">
        <is>
          <t>Ausgeglichen</t>
        </is>
      </c>
    </row>
    <row r="334">
      <c r="A334" s="27" t="inlineStr">
        <is>
          <t>LK-0115</t>
        </is>
      </c>
      <c r="B334" s="27" t="inlineStr">
        <is>
          <t>Musterportfolio Süd I GmbH</t>
        </is>
      </c>
      <c r="C334" s="27" t="inlineStr">
        <is>
          <t>Landkreis Fürstenfeldbruck</t>
        </is>
      </c>
      <c r="D334" s="27" t="inlineStr">
        <is>
          <t>Ahornweg 91a, 82110 Germering</t>
        </is>
      </c>
      <c r="E334" s="27" t="inlineStr">
        <is>
          <t>Maximilian Berger</t>
        </is>
      </c>
      <c r="F334" s="27" t="inlineStr">
        <is>
          <t>Vorauszahlung Betriebskosten</t>
        </is>
      </c>
      <c r="G334" s="42" t="n">
        <v>1596</v>
      </c>
      <c r="H334" s="42" t="n">
        <v>1596</v>
      </c>
      <c r="I334" s="42">
        <f>G334-H334</f>
        <v/>
      </c>
      <c r="J334" s="32">
        <f>IF(G334=0,"",H334/G334)</f>
        <v/>
      </c>
      <c r="K334" s="49" t="n"/>
      <c r="L334" s="28">
        <f>IF(K334="","",Hinweise!$C$6-K334)</f>
        <v/>
      </c>
      <c r="M334" s="27" t="inlineStr">
        <is>
          <t>Ausgeglichen</t>
        </is>
      </c>
    </row>
    <row r="335">
      <c r="A335" s="20" t="inlineStr">
        <is>
          <t>LK-0115</t>
        </is>
      </c>
      <c r="B335" s="20" t="inlineStr">
        <is>
          <t>Musterportfolio Süd I GmbH</t>
        </is>
      </c>
      <c r="C335" s="20" t="inlineStr">
        <is>
          <t>Landkreis Fürstenfeldbruck</t>
        </is>
      </c>
      <c r="D335" s="20" t="inlineStr">
        <is>
          <t>Ahornweg 91a, 82110 Germering</t>
        </is>
      </c>
      <c r="E335" s="20" t="inlineStr">
        <is>
          <t>Maximilian Berger</t>
        </is>
      </c>
      <c r="F335" s="20" t="inlineStr">
        <is>
          <t>Vorauszahlung Heizkosten</t>
        </is>
      </c>
      <c r="G335" s="41" t="n">
        <v>588</v>
      </c>
      <c r="H335" s="41" t="n">
        <v>588</v>
      </c>
      <c r="I335" s="41">
        <f>G335-H335</f>
        <v/>
      </c>
      <c r="J335" s="26">
        <f>IF(G335=0,"",H335/G335)</f>
        <v/>
      </c>
      <c r="K335" s="46" t="n"/>
      <c r="L335" s="22">
        <f>IF(K335="","",Hinweise!$C$6-K335)</f>
        <v/>
      </c>
      <c r="M335" s="20" t="inlineStr">
        <is>
          <t>Ausgeglichen</t>
        </is>
      </c>
    </row>
    <row r="336">
      <c r="A336" s="27" t="inlineStr">
        <is>
          <t>LK-0117</t>
        </is>
      </c>
      <c r="B336" s="27" t="inlineStr">
        <is>
          <t>Musterportfolio Süd I GmbH</t>
        </is>
      </c>
      <c r="C336" s="27" t="inlineStr">
        <is>
          <t>München</t>
        </is>
      </c>
      <c r="D336" s="27" t="inlineStr">
        <is>
          <t>Am Weiher 17, 81673 München</t>
        </is>
      </c>
      <c r="E336" s="27" t="inlineStr">
        <is>
          <t>Katharina Wagner</t>
        </is>
      </c>
      <c r="F336" s="27" t="inlineStr">
        <is>
          <t>Nettokaltmiete</t>
        </is>
      </c>
      <c r="G336" s="42" t="n">
        <v>15763.14</v>
      </c>
      <c r="H336" s="42" t="n">
        <v>15763.14</v>
      </c>
      <c r="I336" s="42">
        <f>G336-H336</f>
        <v/>
      </c>
      <c r="J336" s="32">
        <f>IF(G336=0,"",H336/G336)</f>
        <v/>
      </c>
      <c r="K336" s="49" t="n"/>
      <c r="L336" s="28">
        <f>IF(K336="","",Hinweise!$C$6-K336)</f>
        <v/>
      </c>
      <c r="M336" s="27" t="inlineStr">
        <is>
          <t>Ausgeglichen</t>
        </is>
      </c>
    </row>
    <row r="337">
      <c r="A337" s="20" t="inlineStr">
        <is>
          <t>LK-0117</t>
        </is>
      </c>
      <c r="B337" s="20" t="inlineStr">
        <is>
          <t>Musterportfolio Süd I GmbH</t>
        </is>
      </c>
      <c r="C337" s="20" t="inlineStr">
        <is>
          <t>München</t>
        </is>
      </c>
      <c r="D337" s="20" t="inlineStr">
        <is>
          <t>Am Weiher 17, 81673 München</t>
        </is>
      </c>
      <c r="E337" s="20" t="inlineStr">
        <is>
          <t>Katharina Wagner</t>
        </is>
      </c>
      <c r="F337" s="20" t="inlineStr">
        <is>
          <t>Vorauszahlung Betriebskosten</t>
        </is>
      </c>
      <c r="G337" s="41" t="n">
        <v>2088</v>
      </c>
      <c r="H337" s="41" t="n">
        <v>2088</v>
      </c>
      <c r="I337" s="41">
        <f>G337-H337</f>
        <v/>
      </c>
      <c r="J337" s="26">
        <f>IF(G337=0,"",H337/G337)</f>
        <v/>
      </c>
      <c r="K337" s="46" t="n"/>
      <c r="L337" s="22">
        <f>IF(K337="","",Hinweise!$C$6-K337)</f>
        <v/>
      </c>
      <c r="M337" s="20" t="inlineStr">
        <is>
          <t>Ausgeglichen</t>
        </is>
      </c>
    </row>
    <row r="338">
      <c r="A338" s="27" t="inlineStr">
        <is>
          <t>LK-0117</t>
        </is>
      </c>
      <c r="B338" s="27" t="inlineStr">
        <is>
          <t>Musterportfolio Süd I GmbH</t>
        </is>
      </c>
      <c r="C338" s="27" t="inlineStr">
        <is>
          <t>München</t>
        </is>
      </c>
      <c r="D338" s="27" t="inlineStr">
        <is>
          <t>Am Weiher 17, 81673 München</t>
        </is>
      </c>
      <c r="E338" s="27" t="inlineStr">
        <is>
          <t>Katharina Wagner</t>
        </is>
      </c>
      <c r="F338" s="27" t="inlineStr">
        <is>
          <t>Vorauszahlung Heizkosten</t>
        </is>
      </c>
      <c r="G338" s="42" t="n">
        <v>693</v>
      </c>
      <c r="H338" s="42" t="n">
        <v>693</v>
      </c>
      <c r="I338" s="42">
        <f>G338-H338</f>
        <v/>
      </c>
      <c r="J338" s="32">
        <f>IF(G338=0,"",H338/G338)</f>
        <v/>
      </c>
      <c r="K338" s="49" t="n"/>
      <c r="L338" s="28">
        <f>IF(K338="","",Hinweise!$C$6-K338)</f>
        <v/>
      </c>
      <c r="M338" s="27" t="inlineStr">
        <is>
          <t>Ausgeglichen</t>
        </is>
      </c>
    </row>
    <row r="339">
      <c r="A339" s="20" t="inlineStr">
        <is>
          <t>LK-0118</t>
        </is>
      </c>
      <c r="B339" s="20" t="inlineStr">
        <is>
          <t>Musterportfolio Süd I GmbH</t>
        </is>
      </c>
      <c r="C339" s="20" t="inlineStr">
        <is>
          <t>München</t>
        </is>
      </c>
      <c r="D339" s="20" t="inlineStr">
        <is>
          <t>Ulmenring 22b, 80335 München</t>
        </is>
      </c>
      <c r="E339" s="20" t="inlineStr">
        <is>
          <t>Katharina Brandl</t>
        </is>
      </c>
      <c r="F339" s="20" t="inlineStr">
        <is>
          <t>Nettokaltmiete</t>
        </is>
      </c>
      <c r="G339" s="41" t="n">
        <v>10202.31</v>
      </c>
      <c r="H339" s="41" t="n">
        <v>10202.31</v>
      </c>
      <c r="I339" s="41">
        <f>G339-H339</f>
        <v/>
      </c>
      <c r="J339" s="26">
        <f>IF(G339=0,"",H339/G339)</f>
        <v/>
      </c>
      <c r="K339" s="46" t="n"/>
      <c r="L339" s="22">
        <f>IF(K339="","",Hinweise!$C$6-K339)</f>
        <v/>
      </c>
      <c r="M339" s="20" t="inlineStr">
        <is>
          <t>Ausgeglichen</t>
        </is>
      </c>
    </row>
    <row r="340">
      <c r="A340" s="27" t="inlineStr">
        <is>
          <t>LK-0118</t>
        </is>
      </c>
      <c r="B340" s="27" t="inlineStr">
        <is>
          <t>Musterportfolio Süd I GmbH</t>
        </is>
      </c>
      <c r="C340" s="27" t="inlineStr">
        <is>
          <t>München</t>
        </is>
      </c>
      <c r="D340" s="27" t="inlineStr">
        <is>
          <t>Ulmenring 22b, 80335 München</t>
        </is>
      </c>
      <c r="E340" s="27" t="inlineStr">
        <is>
          <t>Katharina Brandl</t>
        </is>
      </c>
      <c r="F340" s="27" t="inlineStr">
        <is>
          <t>Vorauszahlung Betriebskosten</t>
        </is>
      </c>
      <c r="G340" s="42" t="n">
        <v>1413</v>
      </c>
      <c r="H340" s="42" t="n">
        <v>1413</v>
      </c>
      <c r="I340" s="42">
        <f>G340-H340</f>
        <v/>
      </c>
      <c r="J340" s="32">
        <f>IF(G340=0,"",H340/G340)</f>
        <v/>
      </c>
      <c r="K340" s="49" t="n"/>
      <c r="L340" s="28">
        <f>IF(K340="","",Hinweise!$C$6-K340)</f>
        <v/>
      </c>
      <c r="M340" s="27" t="inlineStr">
        <is>
          <t>Ausgeglichen</t>
        </is>
      </c>
    </row>
    <row r="341">
      <c r="A341" s="20" t="inlineStr">
        <is>
          <t>LK-0118</t>
        </is>
      </c>
      <c r="B341" s="20" t="inlineStr">
        <is>
          <t>Musterportfolio Süd I GmbH</t>
        </is>
      </c>
      <c r="C341" s="20" t="inlineStr">
        <is>
          <t>München</t>
        </is>
      </c>
      <c r="D341" s="20" t="inlineStr">
        <is>
          <t>Ulmenring 22b, 80335 München</t>
        </is>
      </c>
      <c r="E341" s="20" t="inlineStr">
        <is>
          <t>Katharina Brandl</t>
        </is>
      </c>
      <c r="F341" s="20" t="inlineStr">
        <is>
          <t>Vorauszahlung Heizkosten</t>
        </is>
      </c>
      <c r="G341" s="41" t="n">
        <v>630</v>
      </c>
      <c r="H341" s="41" t="n">
        <v>630</v>
      </c>
      <c r="I341" s="41">
        <f>G341-H341</f>
        <v/>
      </c>
      <c r="J341" s="26">
        <f>IF(G341=0,"",H341/G341)</f>
        <v/>
      </c>
      <c r="K341" s="46" t="n"/>
      <c r="L341" s="22">
        <f>IF(K341="","",Hinweise!$C$6-K341)</f>
        <v/>
      </c>
      <c r="M341" s="20" t="inlineStr">
        <is>
          <t>Ausgeglichen</t>
        </is>
      </c>
    </row>
    <row r="342">
      <c r="A342" s="27" t="inlineStr">
        <is>
          <t>LK-0119</t>
        </is>
      </c>
      <c r="B342" s="27" t="inlineStr">
        <is>
          <t>Musterportfolio Süd I GmbH</t>
        </is>
      </c>
      <c r="C342" s="27" t="inlineStr">
        <is>
          <t>München</t>
        </is>
      </c>
      <c r="D342" s="27" t="inlineStr">
        <is>
          <t>Brunnenweg 18b, 81827 München</t>
        </is>
      </c>
      <c r="E342" s="27" t="inlineStr">
        <is>
          <t>Felix Schmid</t>
        </is>
      </c>
      <c r="F342" s="27" t="inlineStr">
        <is>
          <t>Nettokaltmiete</t>
        </is>
      </c>
      <c r="G342" s="42" t="n">
        <v>15329.7</v>
      </c>
      <c r="H342" s="42" t="n">
        <v>6983.53</v>
      </c>
      <c r="I342" s="42">
        <f>G342-H342</f>
        <v/>
      </c>
      <c r="J342" s="32">
        <f>IF(G342=0,"",H342/G342)</f>
        <v/>
      </c>
      <c r="K342" s="49" t="n">
        <v>46115</v>
      </c>
      <c r="L342" s="28">
        <f>IF(K342="","",Hinweise!$C$6-K342)</f>
        <v/>
      </c>
      <c r="M342" s="27" t="inlineStr">
        <is>
          <t>Rechtsanwalt beauftragt</t>
        </is>
      </c>
    </row>
    <row r="343">
      <c r="A343" s="20" t="inlineStr">
        <is>
          <t>LK-0119</t>
        </is>
      </c>
      <c r="B343" s="20" t="inlineStr">
        <is>
          <t>Musterportfolio Süd I GmbH</t>
        </is>
      </c>
      <c r="C343" s="20" t="inlineStr">
        <is>
          <t>München</t>
        </is>
      </c>
      <c r="D343" s="20" t="inlineStr">
        <is>
          <t>Brunnenweg 18b, 81827 München</t>
        </is>
      </c>
      <c r="E343" s="20" t="inlineStr">
        <is>
          <t>Felix Schmid</t>
        </is>
      </c>
      <c r="F343" s="20" t="inlineStr">
        <is>
          <t>Vorauszahlung Betriebskosten</t>
        </is>
      </c>
      <c r="G343" s="41" t="n">
        <v>2835</v>
      </c>
      <c r="H343" s="41" t="n">
        <v>1449</v>
      </c>
      <c r="I343" s="41">
        <f>G343-H343</f>
        <v/>
      </c>
      <c r="J343" s="26">
        <f>IF(G343=0,"",H343/G343)</f>
        <v/>
      </c>
      <c r="K343" s="46" t="n">
        <v>46115</v>
      </c>
      <c r="L343" s="22">
        <f>IF(K343="","",Hinweise!$C$6-K343)</f>
        <v/>
      </c>
      <c r="M343" s="20" t="inlineStr">
        <is>
          <t>Rechtsanwalt beauftragt</t>
        </is>
      </c>
    </row>
    <row r="344">
      <c r="A344" s="27" t="inlineStr">
        <is>
          <t>LK-0119</t>
        </is>
      </c>
      <c r="B344" s="27" t="inlineStr">
        <is>
          <t>Musterportfolio Süd I GmbH</t>
        </is>
      </c>
      <c r="C344" s="27" t="inlineStr">
        <is>
          <t>München</t>
        </is>
      </c>
      <c r="D344" s="27" t="inlineStr">
        <is>
          <t>Brunnenweg 18b, 81827 München</t>
        </is>
      </c>
      <c r="E344" s="27" t="inlineStr">
        <is>
          <t>Felix Schmid</t>
        </is>
      </c>
      <c r="F344" s="27" t="inlineStr">
        <is>
          <t>Vorauszahlung Heizkosten</t>
        </is>
      </c>
      <c r="G344" s="42" t="n">
        <v>1143</v>
      </c>
      <c r="H344" s="42" t="n">
        <v>647.7</v>
      </c>
      <c r="I344" s="42">
        <f>G344-H344</f>
        <v/>
      </c>
      <c r="J344" s="32">
        <f>IF(G344=0,"",H344/G344)</f>
        <v/>
      </c>
      <c r="K344" s="49" t="n">
        <v>46115</v>
      </c>
      <c r="L344" s="28">
        <f>IF(K344="","",Hinweise!$C$6-K344)</f>
        <v/>
      </c>
      <c r="M344" s="27" t="inlineStr">
        <is>
          <t>Rechtsanwalt beauftragt</t>
        </is>
      </c>
    </row>
    <row r="345">
      <c r="A345" s="20" t="inlineStr">
        <is>
          <t>LK-0120</t>
        </is>
      </c>
      <c r="B345" s="20" t="inlineStr">
        <is>
          <t>Musterportfolio Süd II GmbH</t>
        </is>
      </c>
      <c r="C345" s="20" t="inlineStr">
        <is>
          <t>Landsberg am Lech</t>
        </is>
      </c>
      <c r="D345" s="20" t="inlineStr">
        <is>
          <t>Am Mühlbach 73, 86899 Landsberg am Lech</t>
        </is>
      </c>
      <c r="E345" s="20" t="inlineStr">
        <is>
          <t>Theresa Brandl</t>
        </is>
      </c>
      <c r="F345" s="20" t="inlineStr">
        <is>
          <t>Nettokaltmiete</t>
        </is>
      </c>
      <c r="G345" s="41" t="n">
        <v>6865.74</v>
      </c>
      <c r="H345" s="41" t="n">
        <v>6865.74</v>
      </c>
      <c r="I345" s="41">
        <f>G345-H345</f>
        <v/>
      </c>
      <c r="J345" s="26">
        <f>IF(G345=0,"",H345/G345)</f>
        <v/>
      </c>
      <c r="K345" s="46" t="n"/>
      <c r="L345" s="22">
        <f>IF(K345="","",Hinweise!$C$6-K345)</f>
        <v/>
      </c>
      <c r="M345" s="20" t="inlineStr">
        <is>
          <t>Ausgeglichen</t>
        </is>
      </c>
    </row>
    <row r="346">
      <c r="A346" s="27" t="inlineStr">
        <is>
          <t>LK-0120</t>
        </is>
      </c>
      <c r="B346" s="27" t="inlineStr">
        <is>
          <t>Musterportfolio Süd II GmbH</t>
        </is>
      </c>
      <c r="C346" s="27" t="inlineStr">
        <is>
          <t>Landsberg am Lech</t>
        </is>
      </c>
      <c r="D346" s="27" t="inlineStr">
        <is>
          <t>Am Mühlbach 73, 86899 Landsberg am Lech</t>
        </is>
      </c>
      <c r="E346" s="27" t="inlineStr">
        <is>
          <t>Theresa Brandl</t>
        </is>
      </c>
      <c r="F346" s="27" t="inlineStr">
        <is>
          <t>Vorauszahlung Betriebskosten</t>
        </is>
      </c>
      <c r="G346" s="42" t="n">
        <v>1791</v>
      </c>
      <c r="H346" s="42" t="n">
        <v>1791</v>
      </c>
      <c r="I346" s="42">
        <f>G346-H346</f>
        <v/>
      </c>
      <c r="J346" s="32">
        <f>IF(G346=0,"",H346/G346)</f>
        <v/>
      </c>
      <c r="K346" s="49" t="n"/>
      <c r="L346" s="28">
        <f>IF(K346="","",Hinweise!$C$6-K346)</f>
        <v/>
      </c>
      <c r="M346" s="27" t="inlineStr">
        <is>
          <t>Ausgeglichen</t>
        </is>
      </c>
    </row>
    <row r="347">
      <c r="A347" s="20" t="inlineStr">
        <is>
          <t>LK-0120</t>
        </is>
      </c>
      <c r="B347" s="20" t="inlineStr">
        <is>
          <t>Musterportfolio Süd II GmbH</t>
        </is>
      </c>
      <c r="C347" s="20" t="inlineStr">
        <is>
          <t>Landsberg am Lech</t>
        </is>
      </c>
      <c r="D347" s="20" t="inlineStr">
        <is>
          <t>Am Mühlbach 73, 86899 Landsberg am Lech</t>
        </is>
      </c>
      <c r="E347" s="20" t="inlineStr">
        <is>
          <t>Theresa Brandl</t>
        </is>
      </c>
      <c r="F347" s="20" t="inlineStr">
        <is>
          <t>Vorauszahlung Heizkosten</t>
        </is>
      </c>
      <c r="G347" s="41" t="n">
        <v>513</v>
      </c>
      <c r="H347" s="41" t="n">
        <v>513</v>
      </c>
      <c r="I347" s="41">
        <f>G347-H347</f>
        <v/>
      </c>
      <c r="J347" s="26">
        <f>IF(G347=0,"",H347/G347)</f>
        <v/>
      </c>
      <c r="K347" s="46" t="n"/>
      <c r="L347" s="22">
        <f>IF(K347="","",Hinweise!$C$6-K347)</f>
        <v/>
      </c>
      <c r="M347" s="20" t="inlineStr">
        <is>
          <t>Ausgeglichen</t>
        </is>
      </c>
    </row>
  </sheetData>
  <autoFilter ref="A2:M347"/>
  <conditionalFormatting sqref="I3:I347">
    <cfRule type="cellIs" priority="1" operator="greaterThan" dxfId="1">
      <formula>0.01</formula>
    </cfRule>
  </conditionalFormatting>
  <conditionalFormatting sqref="J3:J347">
    <cfRule type="cellIs" priority="2" operator="lessThan" dxfId="2">
      <formula>0.95</formula>
    </cfRule>
  </conditionalFormatting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1D6F7A"/>
    <outlinePr summaryBelow="1" summaryRight="1"/>
    <pageSetUpPr fitToPage="1"/>
  </sheetPr>
  <dimension ref="A1:J11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3" customWidth="1" min="4" max="4"/>
    <col width="12" customWidth="1" min="5" max="5"/>
    <col width="16" customWidth="1" min="6" max="6"/>
    <col width="16" customWidth="1" min="7" max="7"/>
    <col width="12" customWidth="1" min="8" max="8"/>
    <col width="12" customWidth="1" min="9" max="9"/>
    <col width="12" customWidth="1" min="10" max="10"/>
  </cols>
  <sheetData>
    <row r="1">
      <c r="A1" s="43" t="inlineStr">
        <is>
          <t>Monatliche Sollstellung und Zahlungseingänge (Miete, Betriebs- und Heizkostenvorauszahlungen).</t>
        </is>
      </c>
    </row>
    <row r="2" ht="42" customHeight="1">
      <c r="A2" s="44" t="inlineStr">
        <is>
          <t>Monat</t>
        </is>
      </c>
      <c r="B2" s="44" t="inlineStr">
        <is>
          <t>Soll gesamt</t>
        </is>
      </c>
      <c r="C2" s="44" t="inlineStr">
        <is>
          <t>Ist gesamt</t>
        </is>
      </c>
      <c r="D2" s="44" t="inlineStr">
        <is>
          <t>Differenz</t>
        </is>
      </c>
      <c r="E2" s="44" t="inlineStr">
        <is>
          <t>Einzugsquote</t>
        </is>
      </c>
      <c r="F2" s="44" t="inlineStr">
        <is>
          <t>Soll kumuliert</t>
        </is>
      </c>
      <c r="G2" s="44" t="inlineStr">
        <is>
          <t>Ist kumuliert</t>
        </is>
      </c>
      <c r="H2" s="44" t="inlineStr">
        <is>
          <t>Vermietete Einheiten</t>
        </is>
      </c>
      <c r="I2" s="44" t="inlineStr">
        <is>
          <t>Leerstand Einheiten</t>
        </is>
      </c>
      <c r="J2" s="44" t="inlineStr">
        <is>
          <t>Vermietungsquote</t>
        </is>
      </c>
    </row>
    <row r="3">
      <c r="A3" s="51" t="n">
        <v>46023</v>
      </c>
      <c r="B3" s="24" t="n">
        <v>211311.05</v>
      </c>
      <c r="C3" s="24" t="n">
        <v>211311.05</v>
      </c>
      <c r="D3" s="24">
        <f>B3-C3</f>
        <v/>
      </c>
      <c r="E3" s="26">
        <f>C3/B3</f>
        <v/>
      </c>
      <c r="F3" s="24">
        <f>SUM($B$3:B3)</f>
        <v/>
      </c>
      <c r="G3" s="24">
        <f>SUM($C$3:C3)</f>
        <v/>
      </c>
      <c r="H3" s="22" t="n">
        <v>107</v>
      </c>
      <c r="I3" s="22" t="n">
        <v>13</v>
      </c>
      <c r="J3" s="26">
        <f>H3/(H3+I3)</f>
        <v/>
      </c>
    </row>
    <row r="4">
      <c r="A4" s="52" t="n">
        <v>46054</v>
      </c>
      <c r="B4" s="30" t="n">
        <v>211311.05</v>
      </c>
      <c r="C4" s="30" t="n">
        <v>211311.05</v>
      </c>
      <c r="D4" s="30">
        <f>B4-C4</f>
        <v/>
      </c>
      <c r="E4" s="32">
        <f>C4/B4</f>
        <v/>
      </c>
      <c r="F4" s="30">
        <f>SUM($B$3:B4)</f>
        <v/>
      </c>
      <c r="G4" s="30">
        <f>SUM($C$3:C4)</f>
        <v/>
      </c>
      <c r="H4" s="28" t="n">
        <v>107</v>
      </c>
      <c r="I4" s="28" t="n">
        <v>13</v>
      </c>
      <c r="J4" s="32">
        <f>H4/(H4+I4)</f>
        <v/>
      </c>
    </row>
    <row r="5">
      <c r="A5" s="51" t="n">
        <v>46082</v>
      </c>
      <c r="B5" s="24" t="n">
        <v>216171.21</v>
      </c>
      <c r="C5" s="24" t="n">
        <v>216171.21</v>
      </c>
      <c r="D5" s="24">
        <f>B5-C5</f>
        <v/>
      </c>
      <c r="E5" s="26">
        <f>C5/B5</f>
        <v/>
      </c>
      <c r="F5" s="24">
        <f>SUM($B$3:B5)</f>
        <v/>
      </c>
      <c r="G5" s="24">
        <f>SUM($C$3:C5)</f>
        <v/>
      </c>
      <c r="H5" s="22" t="n">
        <v>110</v>
      </c>
      <c r="I5" s="22" t="n">
        <v>10</v>
      </c>
      <c r="J5" s="26">
        <f>H5/(H5+I5)</f>
        <v/>
      </c>
    </row>
    <row r="6">
      <c r="A6" s="52" t="n">
        <v>46113</v>
      </c>
      <c r="B6" s="30" t="n">
        <v>217750.11</v>
      </c>
      <c r="C6" s="30" t="n">
        <v>213821.06</v>
      </c>
      <c r="D6" s="30">
        <f>B6-C6</f>
        <v/>
      </c>
      <c r="E6" s="32">
        <f>C6/B6</f>
        <v/>
      </c>
      <c r="F6" s="30">
        <f>SUM($B$3:B6)</f>
        <v/>
      </c>
      <c r="G6" s="30">
        <f>SUM($C$3:C6)</f>
        <v/>
      </c>
      <c r="H6" s="28" t="n">
        <v>111</v>
      </c>
      <c r="I6" s="28" t="n">
        <v>9</v>
      </c>
      <c r="J6" s="32">
        <f>H6/(H6+I6)</f>
        <v/>
      </c>
    </row>
    <row r="7">
      <c r="A7" s="51" t="n">
        <v>46143</v>
      </c>
      <c r="B7" s="24" t="n">
        <v>219204.64</v>
      </c>
      <c r="C7" s="24" t="n">
        <v>213430.7</v>
      </c>
      <c r="D7" s="24">
        <f>B7-C7</f>
        <v/>
      </c>
      <c r="E7" s="26">
        <f>C7/B7</f>
        <v/>
      </c>
      <c r="F7" s="24">
        <f>SUM($B$3:B7)</f>
        <v/>
      </c>
      <c r="G7" s="24">
        <f>SUM($C$3:C7)</f>
        <v/>
      </c>
      <c r="H7" s="22" t="n">
        <v>112</v>
      </c>
      <c r="I7" s="22" t="n">
        <v>8</v>
      </c>
      <c r="J7" s="26">
        <f>H7/(H7+I7)</f>
        <v/>
      </c>
    </row>
    <row r="8">
      <c r="A8" s="52" t="n">
        <v>46174</v>
      </c>
      <c r="B8" s="30" t="n">
        <v>223600</v>
      </c>
      <c r="C8" s="30" t="n">
        <v>217949.95</v>
      </c>
      <c r="D8" s="30">
        <f>B8-C8</f>
        <v/>
      </c>
      <c r="E8" s="32">
        <f>C8/B8</f>
        <v/>
      </c>
      <c r="F8" s="30">
        <f>SUM($B$3:B8)</f>
        <v/>
      </c>
      <c r="G8" s="30">
        <f>SUM($C$3:C8)</f>
        <v/>
      </c>
      <c r="H8" s="28" t="n">
        <v>115</v>
      </c>
      <c r="I8" s="28" t="n">
        <v>5</v>
      </c>
      <c r="J8" s="32">
        <f>H8/(H8+I8)</f>
        <v/>
      </c>
    </row>
    <row r="9">
      <c r="A9" s="51" t="n">
        <v>46204</v>
      </c>
      <c r="B9" s="24" t="n">
        <v>223600</v>
      </c>
      <c r="C9" s="24" t="n">
        <v>210369.73</v>
      </c>
      <c r="D9" s="24">
        <f>B9-C9</f>
        <v/>
      </c>
      <c r="E9" s="26">
        <f>C9/B9</f>
        <v/>
      </c>
      <c r="F9" s="24">
        <f>SUM($B$3:B9)</f>
        <v/>
      </c>
      <c r="G9" s="24">
        <f>SUM($C$3:C9)</f>
        <v/>
      </c>
      <c r="H9" s="22" t="n">
        <v>115</v>
      </c>
      <c r="I9" s="22" t="n">
        <v>5</v>
      </c>
      <c r="J9" s="26">
        <f>H9/(H9+I9)</f>
        <v/>
      </c>
    </row>
    <row r="10">
      <c r="A10" s="52" t="n">
        <v>46235</v>
      </c>
      <c r="B10" s="30" t="n">
        <v>223600</v>
      </c>
      <c r="C10" s="30" t="n">
        <v>209658.03</v>
      </c>
      <c r="D10" s="30">
        <f>B10-C10</f>
        <v/>
      </c>
      <c r="E10" s="32">
        <f>C10/B10</f>
        <v/>
      </c>
      <c r="F10" s="30">
        <f>SUM($B$3:B10)</f>
        <v/>
      </c>
      <c r="G10" s="30">
        <f>SUM($C$3:C10)</f>
        <v/>
      </c>
      <c r="H10" s="28" t="n">
        <v>115</v>
      </c>
      <c r="I10" s="28" t="n">
        <v>5</v>
      </c>
      <c r="J10" s="32">
        <f>H10/(H10+I10)</f>
        <v/>
      </c>
    </row>
    <row r="11">
      <c r="A11" s="51" t="n">
        <v>46266</v>
      </c>
      <c r="B11" s="24" t="n">
        <v>223600</v>
      </c>
      <c r="C11" s="24" t="n">
        <v>206659.82</v>
      </c>
      <c r="D11" s="24">
        <f>B11-C11</f>
        <v/>
      </c>
      <c r="E11" s="26">
        <f>C11/B11</f>
        <v/>
      </c>
      <c r="F11" s="24">
        <f>SUM($B$3:B11)</f>
        <v/>
      </c>
      <c r="G11" s="24">
        <f>SUM($C$3:C11)</f>
        <v/>
      </c>
      <c r="H11" s="22" t="n">
        <v>115</v>
      </c>
      <c r="I11" s="22" t="n">
        <v>5</v>
      </c>
      <c r="J11" s="26">
        <f>H11/(H11+I11)</f>
        <v/>
      </c>
    </row>
  </sheetData>
  <autoFilter ref="A2:J11"/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1D6F7A"/>
    <outlinePr summaryBelow="1" summaryRight="1"/>
    <pageSetUpPr fitToPage="1"/>
  </sheetPr>
  <dimension ref="A1:W117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7" customWidth="1" min="2" max="2"/>
    <col width="18" customWidth="1" min="3" max="3"/>
    <col width="11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</cols>
  <sheetData>
    <row r="1">
      <c r="A1" s="43" t="inlineStr">
        <is>
          <t>Kumulierte Soll- und Ist-Werte seit Verwaltungsbeginn am 01.01.2025 (bei späterem Mietbeginn ab Mietbeginn).</t>
        </is>
      </c>
    </row>
    <row r="2" ht="42" customHeight="1">
      <c r="A2" s="44" t="inlineStr">
        <is>
          <t>Einheit</t>
        </is>
      </c>
      <c r="B2" s="44" t="inlineStr">
        <is>
          <t>Eigentümer</t>
        </is>
      </c>
      <c r="C2" s="44" t="inlineStr">
        <is>
          <t>Mieter 1</t>
        </is>
      </c>
      <c r="D2" s="44" t="inlineStr">
        <is>
          <t>Mietbeginn</t>
        </is>
      </c>
      <c r="E2" s="44" t="inlineStr">
        <is>
          <t>Soll Miete</t>
        </is>
      </c>
      <c r="F2" s="44" t="inlineStr">
        <is>
          <t>Soll Betriebskosten</t>
        </is>
      </c>
      <c r="G2" s="44" t="inlineStr">
        <is>
          <t>Soll Heizkosten</t>
        </is>
      </c>
      <c r="H2" s="44" t="inlineStr">
        <is>
          <t>Soll Kaution</t>
        </is>
      </c>
      <c r="I2" s="44" t="inlineStr">
        <is>
          <t>Soll NK-Abrechnung</t>
        </is>
      </c>
      <c r="J2" s="44" t="inlineStr">
        <is>
          <t>Soll Sonstiges</t>
        </is>
      </c>
      <c r="K2" s="44" t="inlineStr">
        <is>
          <t>Ist Miete</t>
        </is>
      </c>
      <c r="L2" s="44" t="inlineStr">
        <is>
          <t>Ist Betriebskosten</t>
        </is>
      </c>
      <c r="M2" s="44" t="inlineStr">
        <is>
          <t>Ist Heizkosten</t>
        </is>
      </c>
      <c r="N2" s="44" t="inlineStr">
        <is>
          <t>Ist Kaution</t>
        </is>
      </c>
      <c r="O2" s="44" t="inlineStr">
        <is>
          <t>Ist NK-Abrechnung</t>
        </is>
      </c>
      <c r="P2" s="44" t="inlineStr">
        <is>
          <t>Ist Sonstiges</t>
        </is>
      </c>
      <c r="Q2" s="44" t="inlineStr">
        <is>
          <t>Soll gesamt</t>
        </is>
      </c>
      <c r="R2" s="44" t="inlineStr">
        <is>
          <t>Ist gesamt</t>
        </is>
      </c>
      <c r="S2" s="44" t="inlineStr">
        <is>
          <t>Offen laufende Zahlungen</t>
        </is>
      </c>
      <c r="T2" s="44" t="inlineStr">
        <is>
          <t>Offen Kaution</t>
        </is>
      </c>
      <c r="U2" s="44" t="inlineStr">
        <is>
          <t>Offen NK-Abrechnung</t>
        </is>
      </c>
      <c r="V2" s="44" t="inlineStr">
        <is>
          <t>Offen Sonstiges</t>
        </is>
      </c>
      <c r="W2" s="44" t="inlineStr">
        <is>
          <t>Offen gesamt</t>
        </is>
      </c>
    </row>
    <row r="3">
      <c r="A3" s="20" t="inlineStr">
        <is>
          <t>LK-0001</t>
        </is>
      </c>
      <c r="B3" s="20" t="inlineStr">
        <is>
          <t>Musterportfolio Süd II GmbH</t>
        </is>
      </c>
      <c r="C3" s="20" t="inlineStr">
        <is>
          <t>Felix Ebner</t>
        </is>
      </c>
      <c r="D3" s="46" t="n">
        <v>41935</v>
      </c>
      <c r="E3" s="41" t="n">
        <v>24498.18</v>
      </c>
      <c r="F3" s="41" t="n">
        <v>3003</v>
      </c>
      <c r="G3" s="41" t="n">
        <v>1281</v>
      </c>
      <c r="H3" s="41" t="n">
        <v>0</v>
      </c>
      <c r="I3" s="41" t="n">
        <v>340.34</v>
      </c>
      <c r="J3" s="41" t="n">
        <v>0</v>
      </c>
      <c r="K3" s="41" t="n">
        <v>24498.18</v>
      </c>
      <c r="L3" s="41" t="n">
        <v>3003</v>
      </c>
      <c r="M3" s="41" t="n">
        <v>1281</v>
      </c>
      <c r="N3" s="41" t="n">
        <v>0</v>
      </c>
      <c r="O3" s="41" t="n">
        <v>0</v>
      </c>
      <c r="P3" s="41" t="n">
        <v>0</v>
      </c>
      <c r="Q3" s="41">
        <f>SUM(E3:J3)</f>
        <v/>
      </c>
      <c r="R3" s="41">
        <f>SUM(K3:P3)</f>
        <v/>
      </c>
      <c r="S3" s="41">
        <f>(E3+F3+G3)-(K3+L3+M3)</f>
        <v/>
      </c>
      <c r="T3" s="41">
        <f>H3-N3</f>
        <v/>
      </c>
      <c r="U3" s="41">
        <f>I3-O3</f>
        <v/>
      </c>
      <c r="V3" s="41">
        <f>J3-P3</f>
        <v/>
      </c>
      <c r="W3" s="41">
        <f>Q3-R3</f>
        <v/>
      </c>
    </row>
    <row r="4">
      <c r="A4" s="27" t="inlineStr">
        <is>
          <t>LK-0002</t>
        </is>
      </c>
      <c r="B4" s="27" t="inlineStr">
        <is>
          <t>Musterportfolio Süd I GmbH</t>
        </is>
      </c>
      <c r="C4" s="27" t="inlineStr">
        <is>
          <t>Emilia Lechner</t>
        </is>
      </c>
      <c r="D4" s="49" t="n">
        <v>44808</v>
      </c>
      <c r="E4" s="42" t="n">
        <v>45209.01</v>
      </c>
      <c r="F4" s="42" t="n">
        <v>9471</v>
      </c>
      <c r="G4" s="42" t="n">
        <v>2646</v>
      </c>
      <c r="H4" s="42" t="n">
        <v>0</v>
      </c>
      <c r="I4" s="42" t="n">
        <v>132.44</v>
      </c>
      <c r="J4" s="42" t="n">
        <v>120</v>
      </c>
      <c r="K4" s="42" t="n">
        <v>45209.01</v>
      </c>
      <c r="L4" s="42" t="n">
        <v>9471</v>
      </c>
      <c r="M4" s="42" t="n">
        <v>2646</v>
      </c>
      <c r="N4" s="42" t="n">
        <v>0</v>
      </c>
      <c r="O4" s="42" t="n">
        <v>132.44</v>
      </c>
      <c r="P4" s="42" t="n">
        <v>120</v>
      </c>
      <c r="Q4" s="42">
        <f>SUM(E4:J4)</f>
        <v/>
      </c>
      <c r="R4" s="42">
        <f>SUM(K4:P4)</f>
        <v/>
      </c>
      <c r="S4" s="42">
        <f>(E4+F4+G4)-(K4+L4+M4)</f>
        <v/>
      </c>
      <c r="T4" s="42">
        <f>H4-N4</f>
        <v/>
      </c>
      <c r="U4" s="42">
        <f>I4-O4</f>
        <v/>
      </c>
      <c r="V4" s="42">
        <f>J4-P4</f>
        <v/>
      </c>
      <c r="W4" s="42">
        <f>Q4-R4</f>
        <v/>
      </c>
    </row>
    <row r="5">
      <c r="A5" s="20" t="inlineStr">
        <is>
          <t>LK-0003</t>
        </is>
      </c>
      <c r="B5" s="20" t="inlineStr">
        <is>
          <t>Musterportfolio Süd I GmbH</t>
        </is>
      </c>
      <c r="C5" s="20" t="inlineStr">
        <is>
          <t>Lukas Pichler</t>
        </is>
      </c>
      <c r="D5" s="46" t="n">
        <v>42405</v>
      </c>
      <c r="E5" s="41" t="n">
        <v>36142.05</v>
      </c>
      <c r="F5" s="41" t="n">
        <v>5376</v>
      </c>
      <c r="G5" s="41" t="n">
        <v>2541</v>
      </c>
      <c r="H5" s="41" t="n">
        <v>0</v>
      </c>
      <c r="I5" s="41" t="n">
        <v>-313.09</v>
      </c>
      <c r="J5" s="41" t="n">
        <v>0</v>
      </c>
      <c r="K5" s="41" t="n">
        <v>35281.53</v>
      </c>
      <c r="L5" s="41" t="n">
        <v>5120</v>
      </c>
      <c r="M5" s="41" t="n">
        <v>2492.6</v>
      </c>
      <c r="N5" s="41" t="n">
        <v>0</v>
      </c>
      <c r="O5" s="41" t="n">
        <v>-313.09</v>
      </c>
      <c r="P5" s="41" t="n">
        <v>0</v>
      </c>
      <c r="Q5" s="41">
        <f>SUM(E5:J5)</f>
        <v/>
      </c>
      <c r="R5" s="41">
        <f>SUM(K5:P5)</f>
        <v/>
      </c>
      <c r="S5" s="41">
        <f>(E5+F5+G5)-(K5+L5+M5)</f>
        <v/>
      </c>
      <c r="T5" s="41">
        <f>H5-N5</f>
        <v/>
      </c>
      <c r="U5" s="41">
        <f>I5-O5</f>
        <v/>
      </c>
      <c r="V5" s="41">
        <f>J5-P5</f>
        <v/>
      </c>
      <c r="W5" s="41">
        <f>Q5-R5</f>
        <v/>
      </c>
    </row>
    <row r="6">
      <c r="A6" s="27" t="inlineStr">
        <is>
          <t>LK-0004</t>
        </is>
      </c>
      <c r="B6" s="27" t="inlineStr">
        <is>
          <t>Musterportfolio Süd I GmbH</t>
        </is>
      </c>
      <c r="C6" s="27" t="inlineStr">
        <is>
          <t>Johanna Berger</t>
        </is>
      </c>
      <c r="D6" s="49" t="n">
        <v>43151</v>
      </c>
      <c r="E6" s="42" t="n">
        <v>41667.57</v>
      </c>
      <c r="F6" s="42" t="n">
        <v>5901</v>
      </c>
      <c r="G6" s="42" t="n">
        <v>2373</v>
      </c>
      <c r="H6" s="42" t="n">
        <v>0</v>
      </c>
      <c r="I6" s="42" t="n">
        <v>-25.93</v>
      </c>
      <c r="J6" s="42" t="n">
        <v>0</v>
      </c>
      <c r="K6" s="42" t="n">
        <v>41667.57</v>
      </c>
      <c r="L6" s="42" t="n">
        <v>5901</v>
      </c>
      <c r="M6" s="42" t="n">
        <v>2373</v>
      </c>
      <c r="N6" s="42" t="n">
        <v>0</v>
      </c>
      <c r="O6" s="42" t="n">
        <v>-25.93</v>
      </c>
      <c r="P6" s="42" t="n">
        <v>0</v>
      </c>
      <c r="Q6" s="42">
        <f>SUM(E6:J6)</f>
        <v/>
      </c>
      <c r="R6" s="42">
        <f>SUM(K6:P6)</f>
        <v/>
      </c>
      <c r="S6" s="42">
        <f>(E6+F6+G6)-(K6+L6+M6)</f>
        <v/>
      </c>
      <c r="T6" s="42">
        <f>H6-N6</f>
        <v/>
      </c>
      <c r="U6" s="42">
        <f>I6-O6</f>
        <v/>
      </c>
      <c r="V6" s="42">
        <f>J6-P6</f>
        <v/>
      </c>
      <c r="W6" s="42">
        <f>Q6-R6</f>
        <v/>
      </c>
    </row>
    <row r="7">
      <c r="A7" s="20" t="inlineStr">
        <is>
          <t>LK-0005</t>
        </is>
      </c>
      <c r="B7" s="20" t="inlineStr">
        <is>
          <t>Musterportfolio Süd I GmbH</t>
        </is>
      </c>
      <c r="C7" s="20" t="inlineStr">
        <is>
          <t>Laura Berger</t>
        </is>
      </c>
      <c r="D7" s="46" t="n">
        <v>45331</v>
      </c>
      <c r="E7" s="41" t="n">
        <v>29578.71</v>
      </c>
      <c r="F7" s="41" t="n">
        <v>6447</v>
      </c>
      <c r="G7" s="41" t="n">
        <v>1890</v>
      </c>
      <c r="H7" s="41" t="n">
        <v>0</v>
      </c>
      <c r="I7" s="41" t="n">
        <v>275.9</v>
      </c>
      <c r="J7" s="41" t="n">
        <v>0</v>
      </c>
      <c r="K7" s="41" t="n">
        <v>29578.71</v>
      </c>
      <c r="L7" s="41" t="n">
        <v>6447</v>
      </c>
      <c r="M7" s="41" t="n">
        <v>1890</v>
      </c>
      <c r="N7" s="41" t="n">
        <v>0</v>
      </c>
      <c r="O7" s="41" t="n">
        <v>275.9</v>
      </c>
      <c r="P7" s="41" t="n">
        <v>0</v>
      </c>
      <c r="Q7" s="41">
        <f>SUM(E7:J7)</f>
        <v/>
      </c>
      <c r="R7" s="41">
        <f>SUM(K7:P7)</f>
        <v/>
      </c>
      <c r="S7" s="41">
        <f>(E7+F7+G7)-(K7+L7+M7)</f>
        <v/>
      </c>
      <c r="T7" s="41">
        <f>H7-N7</f>
        <v/>
      </c>
      <c r="U7" s="41">
        <f>I7-O7</f>
        <v/>
      </c>
      <c r="V7" s="41">
        <f>J7-P7</f>
        <v/>
      </c>
      <c r="W7" s="41">
        <f>Q7-R7</f>
        <v/>
      </c>
    </row>
    <row r="8">
      <c r="A8" s="27" t="inlineStr">
        <is>
          <t>LK-0006</t>
        </is>
      </c>
      <c r="B8" s="27" t="inlineStr">
        <is>
          <t>Musterportfolio Süd I GmbH</t>
        </is>
      </c>
      <c r="C8" s="27" t="inlineStr">
        <is>
          <t>Leon Graf</t>
        </is>
      </c>
      <c r="D8" s="49" t="n">
        <v>44953</v>
      </c>
      <c r="E8" s="42" t="n">
        <v>36282.33</v>
      </c>
      <c r="F8" s="42" t="n">
        <v>6720</v>
      </c>
      <c r="G8" s="42" t="n">
        <v>2478</v>
      </c>
      <c r="H8" s="42" t="n">
        <v>0</v>
      </c>
      <c r="I8" s="42" t="n">
        <v>-43.14</v>
      </c>
      <c r="J8" s="42" t="n">
        <v>0</v>
      </c>
      <c r="K8" s="42" t="n">
        <v>36282.33</v>
      </c>
      <c r="L8" s="42" t="n">
        <v>6720</v>
      </c>
      <c r="M8" s="42" t="n">
        <v>2478</v>
      </c>
      <c r="N8" s="42" t="n">
        <v>0</v>
      </c>
      <c r="O8" s="42" t="n">
        <v>-43.14</v>
      </c>
      <c r="P8" s="42" t="n">
        <v>0</v>
      </c>
      <c r="Q8" s="42">
        <f>SUM(E8:J8)</f>
        <v/>
      </c>
      <c r="R8" s="42">
        <f>SUM(K8:P8)</f>
        <v/>
      </c>
      <c r="S8" s="42">
        <f>(E8+F8+G8)-(K8+L8+M8)</f>
        <v/>
      </c>
      <c r="T8" s="42">
        <f>H8-N8</f>
        <v/>
      </c>
      <c r="U8" s="42">
        <f>I8-O8</f>
        <v/>
      </c>
      <c r="V8" s="42">
        <f>J8-P8</f>
        <v/>
      </c>
      <c r="W8" s="42">
        <f>Q8-R8</f>
        <v/>
      </c>
    </row>
    <row r="9">
      <c r="A9" s="20" t="inlineStr">
        <is>
          <t>LK-0007</t>
        </is>
      </c>
      <c r="B9" s="20" t="inlineStr">
        <is>
          <t>Musterportfolio Süd I GmbH</t>
        </is>
      </c>
      <c r="C9" s="20" t="inlineStr">
        <is>
          <t>Clara Fuchs</t>
        </is>
      </c>
      <c r="D9" s="46" t="n">
        <v>45280</v>
      </c>
      <c r="E9" s="41" t="n">
        <v>71747.55</v>
      </c>
      <c r="F9" s="41" t="n">
        <v>10878</v>
      </c>
      <c r="G9" s="41" t="n">
        <v>5082</v>
      </c>
      <c r="H9" s="41" t="n">
        <v>0</v>
      </c>
      <c r="I9" s="41" t="n">
        <v>-304.33</v>
      </c>
      <c r="J9" s="41" t="n">
        <v>35</v>
      </c>
      <c r="K9" s="41" t="n">
        <v>71747.55</v>
      </c>
      <c r="L9" s="41" t="n">
        <v>10878</v>
      </c>
      <c r="M9" s="41" t="n">
        <v>5082</v>
      </c>
      <c r="N9" s="41" t="n">
        <v>0</v>
      </c>
      <c r="O9" s="41" t="n">
        <v>-304.33</v>
      </c>
      <c r="P9" s="41" t="n">
        <v>35</v>
      </c>
      <c r="Q9" s="41">
        <f>SUM(E9:J9)</f>
        <v/>
      </c>
      <c r="R9" s="41">
        <f>SUM(K9:P9)</f>
        <v/>
      </c>
      <c r="S9" s="41">
        <f>(E9+F9+G9)-(K9+L9+M9)</f>
        <v/>
      </c>
      <c r="T9" s="41">
        <f>H9-N9</f>
        <v/>
      </c>
      <c r="U9" s="41">
        <f>I9-O9</f>
        <v/>
      </c>
      <c r="V9" s="41">
        <f>J9-P9</f>
        <v/>
      </c>
      <c r="W9" s="41">
        <f>Q9-R9</f>
        <v/>
      </c>
    </row>
    <row r="10">
      <c r="A10" s="27" t="inlineStr">
        <is>
          <t>LK-0008</t>
        </is>
      </c>
      <c r="B10" s="27" t="inlineStr">
        <is>
          <t>Musterportfolio Süd I GmbH</t>
        </is>
      </c>
      <c r="C10" s="27" t="inlineStr">
        <is>
          <t>Johanna Gruber</t>
        </is>
      </c>
      <c r="D10" s="49" t="n">
        <v>42981</v>
      </c>
      <c r="E10" s="42" t="n">
        <v>42397.11</v>
      </c>
      <c r="F10" s="42" t="n">
        <v>5859</v>
      </c>
      <c r="G10" s="42" t="n">
        <v>2436</v>
      </c>
      <c r="H10" s="42" t="n">
        <v>0</v>
      </c>
      <c r="I10" s="42" t="n">
        <v>23.25</v>
      </c>
      <c r="J10" s="42" t="n">
        <v>35</v>
      </c>
      <c r="K10" s="42" t="n">
        <v>42397.11</v>
      </c>
      <c r="L10" s="42" t="n">
        <v>5859</v>
      </c>
      <c r="M10" s="42" t="n">
        <v>2436</v>
      </c>
      <c r="N10" s="42" t="n">
        <v>0</v>
      </c>
      <c r="O10" s="42" t="n">
        <v>23.25</v>
      </c>
      <c r="P10" s="42" t="n">
        <v>35</v>
      </c>
      <c r="Q10" s="42">
        <f>SUM(E10:J10)</f>
        <v/>
      </c>
      <c r="R10" s="42">
        <f>SUM(K10:P10)</f>
        <v/>
      </c>
      <c r="S10" s="42">
        <f>(E10+F10+G10)-(K10+L10+M10)</f>
        <v/>
      </c>
      <c r="T10" s="42">
        <f>H10-N10</f>
        <v/>
      </c>
      <c r="U10" s="42">
        <f>I10-O10</f>
        <v/>
      </c>
      <c r="V10" s="42">
        <f>J10-P10</f>
        <v/>
      </c>
      <c r="W10" s="42">
        <f>Q10-R10</f>
        <v/>
      </c>
    </row>
    <row r="11">
      <c r="A11" s="20" t="inlineStr">
        <is>
          <t>LK-0009</t>
        </is>
      </c>
      <c r="B11" s="20" t="inlineStr">
        <is>
          <t>Musterportfolio Süd I GmbH</t>
        </is>
      </c>
      <c r="C11" s="20" t="inlineStr">
        <is>
          <t>Elias Reiter</t>
        </is>
      </c>
      <c r="D11" s="46" t="n">
        <v>45624</v>
      </c>
      <c r="E11" s="41" t="n">
        <v>35419.86</v>
      </c>
      <c r="F11" s="41" t="n">
        <v>6216</v>
      </c>
      <c r="G11" s="41" t="n">
        <v>2058</v>
      </c>
      <c r="H11" s="41" t="n">
        <v>0</v>
      </c>
      <c r="I11" s="41" t="n">
        <v>-79.25</v>
      </c>
      <c r="J11" s="41" t="n">
        <v>0</v>
      </c>
      <c r="K11" s="41" t="n">
        <v>35419.86</v>
      </c>
      <c r="L11" s="41" t="n">
        <v>6216</v>
      </c>
      <c r="M11" s="41" t="n">
        <v>2058</v>
      </c>
      <c r="N11" s="41" t="n">
        <v>0</v>
      </c>
      <c r="O11" s="41" t="n">
        <v>-79.25</v>
      </c>
      <c r="P11" s="41" t="n">
        <v>0</v>
      </c>
      <c r="Q11" s="41">
        <f>SUM(E11:J11)</f>
        <v/>
      </c>
      <c r="R11" s="41">
        <f>SUM(K11:P11)</f>
        <v/>
      </c>
      <c r="S11" s="41">
        <f>(E11+F11+G11)-(K11+L11+M11)</f>
        <v/>
      </c>
      <c r="T11" s="41">
        <f>H11-N11</f>
        <v/>
      </c>
      <c r="U11" s="41">
        <f>I11-O11</f>
        <v/>
      </c>
      <c r="V11" s="41">
        <f>J11-P11</f>
        <v/>
      </c>
      <c r="W11" s="41">
        <f>Q11-R11</f>
        <v/>
      </c>
    </row>
    <row r="12">
      <c r="A12" s="27" t="inlineStr">
        <is>
          <t>LK-0010</t>
        </is>
      </c>
      <c r="B12" s="27" t="inlineStr">
        <is>
          <t>Musterportfolio Süd I GmbH</t>
        </is>
      </c>
      <c r="C12" s="27" t="inlineStr">
        <is>
          <t>Hannah Lang</t>
        </is>
      </c>
      <c r="D12" s="49" t="n">
        <v>44857</v>
      </c>
      <c r="E12" s="42" t="n">
        <v>18363.87</v>
      </c>
      <c r="F12" s="42" t="n">
        <v>3675</v>
      </c>
      <c r="G12" s="42" t="n">
        <v>1323</v>
      </c>
      <c r="H12" s="42" t="n">
        <v>0</v>
      </c>
      <c r="I12" s="42" t="n">
        <v>64.95</v>
      </c>
      <c r="J12" s="42" t="n">
        <v>35</v>
      </c>
      <c r="K12" s="42" t="n">
        <v>18363.87</v>
      </c>
      <c r="L12" s="42" t="n">
        <v>3675</v>
      </c>
      <c r="M12" s="42" t="n">
        <v>1323</v>
      </c>
      <c r="N12" s="42" t="n">
        <v>0</v>
      </c>
      <c r="O12" s="42" t="n">
        <v>64.95</v>
      </c>
      <c r="P12" s="42" t="n">
        <v>35</v>
      </c>
      <c r="Q12" s="42">
        <f>SUM(E12:J12)</f>
        <v/>
      </c>
      <c r="R12" s="42">
        <f>SUM(K12:P12)</f>
        <v/>
      </c>
      <c r="S12" s="42">
        <f>(E12+F12+G12)-(K12+L12+M12)</f>
        <v/>
      </c>
      <c r="T12" s="42">
        <f>H12-N12</f>
        <v/>
      </c>
      <c r="U12" s="42">
        <f>I12-O12</f>
        <v/>
      </c>
      <c r="V12" s="42">
        <f>J12-P12</f>
        <v/>
      </c>
      <c r="W12" s="42">
        <f>Q12-R12</f>
        <v/>
      </c>
    </row>
    <row r="13">
      <c r="A13" s="20" t="inlineStr">
        <is>
          <t>LK-0011</t>
        </is>
      </c>
      <c r="B13" s="20" t="inlineStr">
        <is>
          <t>Musterportfolio Süd I GmbH</t>
        </is>
      </c>
      <c r="C13" s="20" t="inlineStr">
        <is>
          <t>Theresa Maier</t>
        </is>
      </c>
      <c r="D13" s="46" t="n">
        <v>45387</v>
      </c>
      <c r="E13" s="41" t="n">
        <v>45892.77</v>
      </c>
      <c r="F13" s="41" t="n">
        <v>9051</v>
      </c>
      <c r="G13" s="41" t="n">
        <v>4347</v>
      </c>
      <c r="H13" s="41" t="n">
        <v>0</v>
      </c>
      <c r="I13" s="41" t="n">
        <v>405.69</v>
      </c>
      <c r="J13" s="41" t="n">
        <v>60</v>
      </c>
      <c r="K13" s="41" t="n">
        <v>45892.77</v>
      </c>
      <c r="L13" s="41" t="n">
        <v>9051</v>
      </c>
      <c r="M13" s="41" t="n">
        <v>4347</v>
      </c>
      <c r="N13" s="41" t="n">
        <v>0</v>
      </c>
      <c r="O13" s="41" t="n">
        <v>405.69</v>
      </c>
      <c r="P13" s="41" t="n">
        <v>60</v>
      </c>
      <c r="Q13" s="41">
        <f>SUM(E13:J13)</f>
        <v/>
      </c>
      <c r="R13" s="41">
        <f>SUM(K13:P13)</f>
        <v/>
      </c>
      <c r="S13" s="41">
        <f>(E13+F13+G13)-(K13+L13+M13)</f>
        <v/>
      </c>
      <c r="T13" s="41">
        <f>H13-N13</f>
        <v/>
      </c>
      <c r="U13" s="41">
        <f>I13-O13</f>
        <v/>
      </c>
      <c r="V13" s="41">
        <f>J13-P13</f>
        <v/>
      </c>
      <c r="W13" s="41">
        <f>Q13-R13</f>
        <v/>
      </c>
    </row>
    <row r="14">
      <c r="A14" s="27" t="inlineStr">
        <is>
          <t>LK-0012</t>
        </is>
      </c>
      <c r="B14" s="27" t="inlineStr">
        <is>
          <t>Musterportfolio Süd I GmbH</t>
        </is>
      </c>
      <c r="C14" s="27" t="inlineStr">
        <is>
          <t>Simon Ebner</t>
        </is>
      </c>
      <c r="D14" s="49" t="n">
        <v>44937</v>
      </c>
      <c r="E14" s="42" t="n">
        <v>43846.53</v>
      </c>
      <c r="F14" s="42" t="n">
        <v>8484</v>
      </c>
      <c r="G14" s="42" t="n">
        <v>4074</v>
      </c>
      <c r="H14" s="42" t="n">
        <v>0</v>
      </c>
      <c r="I14" s="42" t="n">
        <v>-344.64</v>
      </c>
      <c r="J14" s="42" t="n">
        <v>0</v>
      </c>
      <c r="K14" s="42" t="n">
        <v>43846.53</v>
      </c>
      <c r="L14" s="42" t="n">
        <v>8484</v>
      </c>
      <c r="M14" s="42" t="n">
        <v>4074</v>
      </c>
      <c r="N14" s="42" t="n">
        <v>0</v>
      </c>
      <c r="O14" s="42" t="n">
        <v>-344.64</v>
      </c>
      <c r="P14" s="42" t="n">
        <v>0</v>
      </c>
      <c r="Q14" s="42">
        <f>SUM(E14:J14)</f>
        <v/>
      </c>
      <c r="R14" s="42">
        <f>SUM(K14:P14)</f>
        <v/>
      </c>
      <c r="S14" s="42">
        <f>(E14+F14+G14)-(K14+L14+M14)</f>
        <v/>
      </c>
      <c r="T14" s="42">
        <f>H14-N14</f>
        <v/>
      </c>
      <c r="U14" s="42">
        <f>I14-O14</f>
        <v/>
      </c>
      <c r="V14" s="42">
        <f>J14-P14</f>
        <v/>
      </c>
      <c r="W14" s="42">
        <f>Q14-R14</f>
        <v/>
      </c>
    </row>
    <row r="15">
      <c r="A15" s="20" t="inlineStr">
        <is>
          <t>LK-0013</t>
        </is>
      </c>
      <c r="B15" s="20" t="inlineStr">
        <is>
          <t>Musterportfolio Süd II GmbH</t>
        </is>
      </c>
      <c r="C15" s="20" t="inlineStr">
        <is>
          <t>Marie Wimmer</t>
        </is>
      </c>
      <c r="D15" s="46" t="n">
        <v>45600</v>
      </c>
      <c r="E15" s="41" t="n">
        <v>12579.21</v>
      </c>
      <c r="F15" s="41" t="n">
        <v>3150</v>
      </c>
      <c r="G15" s="41" t="n">
        <v>1281</v>
      </c>
      <c r="H15" s="41" t="n">
        <v>0</v>
      </c>
      <c r="I15" s="41" t="n">
        <v>268.27</v>
      </c>
      <c r="J15" s="41" t="n">
        <v>120</v>
      </c>
      <c r="K15" s="41" t="n">
        <v>12579.21</v>
      </c>
      <c r="L15" s="41" t="n">
        <v>3150</v>
      </c>
      <c r="M15" s="41" t="n">
        <v>1281</v>
      </c>
      <c r="N15" s="41" t="n">
        <v>0</v>
      </c>
      <c r="O15" s="41" t="n">
        <v>268.27</v>
      </c>
      <c r="P15" s="41" t="n">
        <v>120</v>
      </c>
      <c r="Q15" s="41">
        <f>SUM(E15:J15)</f>
        <v/>
      </c>
      <c r="R15" s="41">
        <f>SUM(K15:P15)</f>
        <v/>
      </c>
      <c r="S15" s="41">
        <f>(E15+F15+G15)-(K15+L15+M15)</f>
        <v/>
      </c>
      <c r="T15" s="41">
        <f>H15-N15</f>
        <v/>
      </c>
      <c r="U15" s="41">
        <f>I15-O15</f>
        <v/>
      </c>
      <c r="V15" s="41">
        <f>J15-P15</f>
        <v/>
      </c>
      <c r="W15" s="41">
        <f>Q15-R15</f>
        <v/>
      </c>
    </row>
    <row r="16">
      <c r="A16" s="27" t="inlineStr">
        <is>
          <t>LK-0014</t>
        </is>
      </c>
      <c r="B16" s="27" t="inlineStr">
        <is>
          <t>Musterportfolio Süd II GmbH</t>
        </is>
      </c>
      <c r="C16" s="27" t="inlineStr">
        <is>
          <t>Katharina Wagner</t>
        </is>
      </c>
      <c r="D16" s="49" t="n">
        <v>45197</v>
      </c>
      <c r="E16" s="42" t="n">
        <v>34416.9</v>
      </c>
      <c r="F16" s="42" t="n">
        <v>5502</v>
      </c>
      <c r="G16" s="42" t="n">
        <v>1575</v>
      </c>
      <c r="H16" s="42" t="n">
        <v>0</v>
      </c>
      <c r="I16" s="42" t="n">
        <v>288.04</v>
      </c>
      <c r="J16" s="42" t="n">
        <v>60</v>
      </c>
      <c r="K16" s="42" t="n">
        <v>34416.9</v>
      </c>
      <c r="L16" s="42" t="n">
        <v>5502</v>
      </c>
      <c r="M16" s="42" t="n">
        <v>1575</v>
      </c>
      <c r="N16" s="42" t="n">
        <v>0</v>
      </c>
      <c r="O16" s="42" t="n">
        <v>0</v>
      </c>
      <c r="P16" s="42" t="n">
        <v>60</v>
      </c>
      <c r="Q16" s="42">
        <f>SUM(E16:J16)</f>
        <v/>
      </c>
      <c r="R16" s="42">
        <f>SUM(K16:P16)</f>
        <v/>
      </c>
      <c r="S16" s="42">
        <f>(E16+F16+G16)-(K16+L16+M16)</f>
        <v/>
      </c>
      <c r="T16" s="42">
        <f>H16-N16</f>
        <v/>
      </c>
      <c r="U16" s="42">
        <f>I16-O16</f>
        <v/>
      </c>
      <c r="V16" s="42">
        <f>J16-P16</f>
        <v/>
      </c>
      <c r="W16" s="42">
        <f>Q16-R16</f>
        <v/>
      </c>
    </row>
    <row r="17">
      <c r="A17" s="20" t="inlineStr">
        <is>
          <t>LK-0015</t>
        </is>
      </c>
      <c r="B17" s="20" t="inlineStr">
        <is>
          <t>Musterportfolio Süd II GmbH</t>
        </is>
      </c>
      <c r="C17" s="20" t="inlineStr">
        <is>
          <t>Benedikt Maier</t>
        </is>
      </c>
      <c r="D17" s="46" t="n">
        <v>41678</v>
      </c>
      <c r="E17" s="41" t="n">
        <v>31169.25</v>
      </c>
      <c r="F17" s="41" t="n">
        <v>6720</v>
      </c>
      <c r="G17" s="41" t="n">
        <v>2919</v>
      </c>
      <c r="H17" s="41" t="n">
        <v>0</v>
      </c>
      <c r="I17" s="41" t="n">
        <v>-234.76</v>
      </c>
      <c r="J17" s="41" t="n">
        <v>0</v>
      </c>
      <c r="K17" s="41" t="n">
        <v>31169.25</v>
      </c>
      <c r="L17" s="41" t="n">
        <v>6720</v>
      </c>
      <c r="M17" s="41" t="n">
        <v>2919</v>
      </c>
      <c r="N17" s="41" t="n">
        <v>0</v>
      </c>
      <c r="O17" s="41" t="n">
        <v>-234.76</v>
      </c>
      <c r="P17" s="41" t="n">
        <v>0</v>
      </c>
      <c r="Q17" s="41">
        <f>SUM(E17:J17)</f>
        <v/>
      </c>
      <c r="R17" s="41">
        <f>SUM(K17:P17)</f>
        <v/>
      </c>
      <c r="S17" s="41">
        <f>(E17+F17+G17)-(K17+L17+M17)</f>
        <v/>
      </c>
      <c r="T17" s="41">
        <f>H17-N17</f>
        <v/>
      </c>
      <c r="U17" s="41">
        <f>I17-O17</f>
        <v/>
      </c>
      <c r="V17" s="41">
        <f>J17-P17</f>
        <v/>
      </c>
      <c r="W17" s="41">
        <f>Q17-R17</f>
        <v/>
      </c>
    </row>
    <row r="18">
      <c r="A18" s="27" t="inlineStr">
        <is>
          <t>LK-0016</t>
        </is>
      </c>
      <c r="B18" s="27" t="inlineStr">
        <is>
          <t>Musterportfolio Süd I GmbH</t>
        </is>
      </c>
      <c r="C18" s="27" t="inlineStr">
        <is>
          <t>Lea Schmid</t>
        </is>
      </c>
      <c r="D18" s="49" t="n">
        <v>43819</v>
      </c>
      <c r="E18" s="42" t="n">
        <v>22311.87</v>
      </c>
      <c r="F18" s="42" t="n">
        <v>3717</v>
      </c>
      <c r="G18" s="42" t="n">
        <v>1197</v>
      </c>
      <c r="H18" s="42" t="n">
        <v>0</v>
      </c>
      <c r="I18" s="42" t="n">
        <v>-256.03</v>
      </c>
      <c r="J18" s="42" t="n">
        <v>0</v>
      </c>
      <c r="K18" s="42" t="n">
        <v>22311.87</v>
      </c>
      <c r="L18" s="42" t="n">
        <v>3717</v>
      </c>
      <c r="M18" s="42" t="n">
        <v>1197</v>
      </c>
      <c r="N18" s="42" t="n">
        <v>0</v>
      </c>
      <c r="O18" s="42" t="n">
        <v>-256.03</v>
      </c>
      <c r="P18" s="42" t="n">
        <v>0</v>
      </c>
      <c r="Q18" s="42">
        <f>SUM(E18:J18)</f>
        <v/>
      </c>
      <c r="R18" s="42">
        <f>SUM(K18:P18)</f>
        <v/>
      </c>
      <c r="S18" s="42">
        <f>(E18+F18+G18)-(K18+L18+M18)</f>
        <v/>
      </c>
      <c r="T18" s="42">
        <f>H18-N18</f>
        <v/>
      </c>
      <c r="U18" s="42">
        <f>I18-O18</f>
        <v/>
      </c>
      <c r="V18" s="42">
        <f>J18-P18</f>
        <v/>
      </c>
      <c r="W18" s="42">
        <f>Q18-R18</f>
        <v/>
      </c>
    </row>
    <row r="19">
      <c r="A19" s="20" t="inlineStr">
        <is>
          <t>LK-0018</t>
        </is>
      </c>
      <c r="B19" s="20" t="inlineStr">
        <is>
          <t>Musterportfolio Süd I GmbH</t>
        </is>
      </c>
      <c r="C19" s="20" t="inlineStr">
        <is>
          <t>Elias Bauer</t>
        </is>
      </c>
      <c r="D19" s="46" t="n">
        <v>41812</v>
      </c>
      <c r="E19" s="41" t="n">
        <v>14364</v>
      </c>
      <c r="F19" s="41" t="n">
        <v>3024</v>
      </c>
      <c r="G19" s="41" t="n">
        <v>1155</v>
      </c>
      <c r="H19" s="41" t="n">
        <v>0</v>
      </c>
      <c r="I19" s="41" t="n">
        <v>343.27</v>
      </c>
      <c r="J19" s="41" t="n">
        <v>0</v>
      </c>
      <c r="K19" s="41" t="n">
        <v>14364</v>
      </c>
      <c r="L19" s="41" t="n">
        <v>3024</v>
      </c>
      <c r="M19" s="41" t="n">
        <v>1155</v>
      </c>
      <c r="N19" s="41" t="n">
        <v>0</v>
      </c>
      <c r="O19" s="41" t="n">
        <v>343.27</v>
      </c>
      <c r="P19" s="41" t="n">
        <v>0</v>
      </c>
      <c r="Q19" s="41">
        <f>SUM(E19:J19)</f>
        <v/>
      </c>
      <c r="R19" s="41">
        <f>SUM(K19:P19)</f>
        <v/>
      </c>
      <c r="S19" s="41">
        <f>(E19+F19+G19)-(K19+L19+M19)</f>
        <v/>
      </c>
      <c r="T19" s="41">
        <f>H19-N19</f>
        <v/>
      </c>
      <c r="U19" s="41">
        <f>I19-O19</f>
        <v/>
      </c>
      <c r="V19" s="41">
        <f>J19-P19</f>
        <v/>
      </c>
      <c r="W19" s="41">
        <f>Q19-R19</f>
        <v/>
      </c>
    </row>
    <row r="20">
      <c r="A20" s="27" t="inlineStr">
        <is>
          <t>LK-0019</t>
        </is>
      </c>
      <c r="B20" s="27" t="inlineStr">
        <is>
          <t>Musterportfolio Süd I GmbH</t>
        </is>
      </c>
      <c r="C20" s="27" t="inlineStr">
        <is>
          <t>Simon Obermeier</t>
        </is>
      </c>
      <c r="D20" s="49" t="n">
        <v>44820</v>
      </c>
      <c r="E20" s="42" t="n">
        <v>46986.87</v>
      </c>
      <c r="F20" s="42" t="n">
        <v>10479</v>
      </c>
      <c r="G20" s="42" t="n">
        <v>4074</v>
      </c>
      <c r="H20" s="42" t="n">
        <v>0</v>
      </c>
      <c r="I20" s="42" t="n">
        <v>165.27</v>
      </c>
      <c r="J20" s="42" t="n">
        <v>0</v>
      </c>
      <c r="K20" s="42" t="n">
        <v>46986.87</v>
      </c>
      <c r="L20" s="42" t="n">
        <v>10479</v>
      </c>
      <c r="M20" s="42" t="n">
        <v>4074</v>
      </c>
      <c r="N20" s="42" t="n">
        <v>0</v>
      </c>
      <c r="O20" s="42" t="n">
        <v>165.27</v>
      </c>
      <c r="P20" s="42" t="n">
        <v>0</v>
      </c>
      <c r="Q20" s="42">
        <f>SUM(E20:J20)</f>
        <v/>
      </c>
      <c r="R20" s="42">
        <f>SUM(K20:P20)</f>
        <v/>
      </c>
      <c r="S20" s="42">
        <f>(E20+F20+G20)-(K20+L20+M20)</f>
        <v/>
      </c>
      <c r="T20" s="42">
        <f>H20-N20</f>
        <v/>
      </c>
      <c r="U20" s="42">
        <f>I20-O20</f>
        <v/>
      </c>
      <c r="V20" s="42">
        <f>J20-P20</f>
        <v/>
      </c>
      <c r="W20" s="42">
        <f>Q20-R20</f>
        <v/>
      </c>
    </row>
    <row r="21">
      <c r="A21" s="20" t="inlineStr">
        <is>
          <t>LK-0020</t>
        </is>
      </c>
      <c r="B21" s="20" t="inlineStr">
        <is>
          <t>Musterportfolio Süd II GmbH</t>
        </is>
      </c>
      <c r="C21" s="20" t="inlineStr">
        <is>
          <t>Lea Brandl</t>
        </is>
      </c>
      <c r="D21" s="46" t="n">
        <v>45546</v>
      </c>
      <c r="E21" s="41" t="n">
        <v>16992.78</v>
      </c>
      <c r="F21" s="41" t="n">
        <v>2982</v>
      </c>
      <c r="G21" s="41" t="n">
        <v>1575</v>
      </c>
      <c r="H21" s="41" t="n">
        <v>0</v>
      </c>
      <c r="I21" s="41" t="n">
        <v>160.93</v>
      </c>
      <c r="J21" s="41" t="n">
        <v>0</v>
      </c>
      <c r="K21" s="41" t="n">
        <v>16669.11</v>
      </c>
      <c r="L21" s="41" t="n">
        <v>2712.2</v>
      </c>
      <c r="M21" s="41" t="n">
        <v>1365</v>
      </c>
      <c r="N21" s="41" t="n">
        <v>0</v>
      </c>
      <c r="O21" s="41" t="n">
        <v>160.93</v>
      </c>
      <c r="P21" s="41" t="n">
        <v>0</v>
      </c>
      <c r="Q21" s="41">
        <f>SUM(E21:J21)</f>
        <v/>
      </c>
      <c r="R21" s="41">
        <f>SUM(K21:P21)</f>
        <v/>
      </c>
      <c r="S21" s="41">
        <f>(E21+F21+G21)-(K21+L21+M21)</f>
        <v/>
      </c>
      <c r="T21" s="41">
        <f>H21-N21</f>
        <v/>
      </c>
      <c r="U21" s="41">
        <f>I21-O21</f>
        <v/>
      </c>
      <c r="V21" s="41">
        <f>J21-P21</f>
        <v/>
      </c>
      <c r="W21" s="41">
        <f>Q21-R21</f>
        <v/>
      </c>
    </row>
    <row r="22">
      <c r="A22" s="27" t="inlineStr">
        <is>
          <t>LK-0021</t>
        </is>
      </c>
      <c r="B22" s="27" t="inlineStr">
        <is>
          <t>Musterportfolio Süd II GmbH</t>
        </is>
      </c>
      <c r="C22" s="27" t="inlineStr">
        <is>
          <t>Paul Reiter</t>
        </is>
      </c>
      <c r="D22" s="49" t="n">
        <v>45287</v>
      </c>
      <c r="E22" s="42" t="n">
        <v>32589.48</v>
      </c>
      <c r="F22" s="42" t="n">
        <v>7056</v>
      </c>
      <c r="G22" s="42" t="n">
        <v>3150</v>
      </c>
      <c r="H22" s="42" t="n">
        <v>0</v>
      </c>
      <c r="I22" s="42" t="n">
        <v>-310.28</v>
      </c>
      <c r="J22" s="42" t="n">
        <v>35</v>
      </c>
      <c r="K22" s="42" t="n">
        <v>32589.48</v>
      </c>
      <c r="L22" s="42" t="n">
        <v>7056</v>
      </c>
      <c r="M22" s="42" t="n">
        <v>3150</v>
      </c>
      <c r="N22" s="42" t="n">
        <v>0</v>
      </c>
      <c r="O22" s="42" t="n">
        <v>-310.28</v>
      </c>
      <c r="P22" s="42" t="n">
        <v>35</v>
      </c>
      <c r="Q22" s="42">
        <f>SUM(E22:J22)</f>
        <v/>
      </c>
      <c r="R22" s="42">
        <f>SUM(K22:P22)</f>
        <v/>
      </c>
      <c r="S22" s="42">
        <f>(E22+F22+G22)-(K22+L22+M22)</f>
        <v/>
      </c>
      <c r="T22" s="42">
        <f>H22-N22</f>
        <v/>
      </c>
      <c r="U22" s="42">
        <f>I22-O22</f>
        <v/>
      </c>
      <c r="V22" s="42">
        <f>J22-P22</f>
        <v/>
      </c>
      <c r="W22" s="42">
        <f>Q22-R22</f>
        <v/>
      </c>
    </row>
    <row r="23">
      <c r="A23" s="20" t="inlineStr">
        <is>
          <t>LK-0022</t>
        </is>
      </c>
      <c r="B23" s="20" t="inlineStr">
        <is>
          <t>Musterportfolio Süd I GmbH</t>
        </is>
      </c>
      <c r="C23" s="20" t="inlineStr">
        <is>
          <t>Tobias Seidl</t>
        </is>
      </c>
      <c r="D23" s="46" t="n">
        <v>43207</v>
      </c>
      <c r="E23" s="41" t="n">
        <v>29632.68</v>
      </c>
      <c r="F23" s="41" t="n">
        <v>5439</v>
      </c>
      <c r="G23" s="41" t="n">
        <v>1785</v>
      </c>
      <c r="H23" s="41" t="n">
        <v>0</v>
      </c>
      <c r="I23" s="41" t="n">
        <v>137.97</v>
      </c>
      <c r="J23" s="41" t="n">
        <v>0</v>
      </c>
      <c r="K23" s="41" t="n">
        <v>29632.68</v>
      </c>
      <c r="L23" s="41" t="n">
        <v>5439</v>
      </c>
      <c r="M23" s="41" t="n">
        <v>1785</v>
      </c>
      <c r="N23" s="41" t="n">
        <v>0</v>
      </c>
      <c r="O23" s="41" t="n">
        <v>137.97</v>
      </c>
      <c r="P23" s="41" t="n">
        <v>0</v>
      </c>
      <c r="Q23" s="41">
        <f>SUM(E23:J23)</f>
        <v/>
      </c>
      <c r="R23" s="41">
        <f>SUM(K23:P23)</f>
        <v/>
      </c>
      <c r="S23" s="41">
        <f>(E23+F23+G23)-(K23+L23+M23)</f>
        <v/>
      </c>
      <c r="T23" s="41">
        <f>H23-N23</f>
        <v/>
      </c>
      <c r="U23" s="41">
        <f>I23-O23</f>
        <v/>
      </c>
      <c r="V23" s="41">
        <f>J23-P23</f>
        <v/>
      </c>
      <c r="W23" s="41">
        <f>Q23-R23</f>
        <v/>
      </c>
    </row>
    <row r="24">
      <c r="A24" s="27" t="inlineStr">
        <is>
          <t>LK-0023</t>
        </is>
      </c>
      <c r="B24" s="27" t="inlineStr">
        <is>
          <t>Musterportfolio Süd I GmbH</t>
        </is>
      </c>
      <c r="C24" s="27" t="inlineStr">
        <is>
          <t>Laura Obermeier</t>
        </is>
      </c>
      <c r="D24" s="49" t="n">
        <v>44152</v>
      </c>
      <c r="E24" s="42" t="n">
        <v>22901.34</v>
      </c>
      <c r="F24" s="42" t="n">
        <v>3507</v>
      </c>
      <c r="G24" s="42" t="n">
        <v>1218</v>
      </c>
      <c r="H24" s="42" t="n">
        <v>0</v>
      </c>
      <c r="I24" s="42" t="n">
        <v>377.45</v>
      </c>
      <c r="J24" s="42" t="n">
        <v>0</v>
      </c>
      <c r="K24" s="42" t="n">
        <v>22901.34</v>
      </c>
      <c r="L24" s="42" t="n">
        <v>3507</v>
      </c>
      <c r="M24" s="42" t="n">
        <v>1218</v>
      </c>
      <c r="N24" s="42" t="n">
        <v>0</v>
      </c>
      <c r="O24" s="42" t="n">
        <v>377.45</v>
      </c>
      <c r="P24" s="42" t="n">
        <v>0</v>
      </c>
      <c r="Q24" s="42">
        <f>SUM(E24:J24)</f>
        <v/>
      </c>
      <c r="R24" s="42">
        <f>SUM(K24:P24)</f>
        <v/>
      </c>
      <c r="S24" s="42">
        <f>(E24+F24+G24)-(K24+L24+M24)</f>
        <v/>
      </c>
      <c r="T24" s="42">
        <f>H24-N24</f>
        <v/>
      </c>
      <c r="U24" s="42">
        <f>I24-O24</f>
        <v/>
      </c>
      <c r="V24" s="42">
        <f>J24-P24</f>
        <v/>
      </c>
      <c r="W24" s="42">
        <f>Q24-R24</f>
        <v/>
      </c>
    </row>
    <row r="25">
      <c r="A25" s="20" t="inlineStr">
        <is>
          <t>LK-0024</t>
        </is>
      </c>
      <c r="B25" s="20" t="inlineStr">
        <is>
          <t>Musterportfolio Süd I GmbH</t>
        </is>
      </c>
      <c r="C25" s="20" t="inlineStr">
        <is>
          <t>Katharina Brandl</t>
        </is>
      </c>
      <c r="D25" s="46" t="n">
        <v>42043</v>
      </c>
      <c r="E25" s="41" t="n">
        <v>42649.53</v>
      </c>
      <c r="F25" s="41" t="n">
        <v>7056</v>
      </c>
      <c r="G25" s="41" t="n">
        <v>2583</v>
      </c>
      <c r="H25" s="41" t="n">
        <v>0</v>
      </c>
      <c r="I25" s="41" t="n">
        <v>480.53</v>
      </c>
      <c r="J25" s="41" t="n">
        <v>120</v>
      </c>
      <c r="K25" s="41" t="n">
        <v>42649.53</v>
      </c>
      <c r="L25" s="41" t="n">
        <v>7056</v>
      </c>
      <c r="M25" s="41" t="n">
        <v>2583</v>
      </c>
      <c r="N25" s="41" t="n">
        <v>0</v>
      </c>
      <c r="O25" s="41" t="n">
        <v>480.53</v>
      </c>
      <c r="P25" s="41" t="n">
        <v>120</v>
      </c>
      <c r="Q25" s="41">
        <f>SUM(E25:J25)</f>
        <v/>
      </c>
      <c r="R25" s="41">
        <f>SUM(K25:P25)</f>
        <v/>
      </c>
      <c r="S25" s="41">
        <f>(E25+F25+G25)-(K25+L25+M25)</f>
        <v/>
      </c>
      <c r="T25" s="41">
        <f>H25-N25</f>
        <v/>
      </c>
      <c r="U25" s="41">
        <f>I25-O25</f>
        <v/>
      </c>
      <c r="V25" s="41">
        <f>J25-P25</f>
        <v/>
      </c>
      <c r="W25" s="41">
        <f>Q25-R25</f>
        <v/>
      </c>
    </row>
    <row r="26">
      <c r="A26" s="27" t="inlineStr">
        <is>
          <t>LK-0025</t>
        </is>
      </c>
      <c r="B26" s="27" t="inlineStr">
        <is>
          <t>Musterportfolio Süd II GmbH</t>
        </is>
      </c>
      <c r="C26" s="27" t="inlineStr">
        <is>
          <t>Laura Lang</t>
        </is>
      </c>
      <c r="D26" s="49" t="n">
        <v>43260</v>
      </c>
      <c r="E26" s="42" t="n">
        <v>37854.18</v>
      </c>
      <c r="F26" s="42" t="n">
        <v>6342</v>
      </c>
      <c r="G26" s="42" t="n">
        <v>2436</v>
      </c>
      <c r="H26" s="42" t="n">
        <v>0</v>
      </c>
      <c r="I26" s="42" t="n">
        <v>264.39</v>
      </c>
      <c r="J26" s="42" t="n">
        <v>35</v>
      </c>
      <c r="K26" s="42" t="n">
        <v>35330.57</v>
      </c>
      <c r="L26" s="42" t="n">
        <v>6221.2</v>
      </c>
      <c r="M26" s="42" t="n">
        <v>2320</v>
      </c>
      <c r="N26" s="42" t="n">
        <v>0</v>
      </c>
      <c r="O26" s="42" t="n">
        <v>264.39</v>
      </c>
      <c r="P26" s="42" t="n">
        <v>35</v>
      </c>
      <c r="Q26" s="42">
        <f>SUM(E26:J26)</f>
        <v/>
      </c>
      <c r="R26" s="42">
        <f>SUM(K26:P26)</f>
        <v/>
      </c>
      <c r="S26" s="42">
        <f>(E26+F26+G26)-(K26+L26+M26)</f>
        <v/>
      </c>
      <c r="T26" s="42">
        <f>H26-N26</f>
        <v/>
      </c>
      <c r="U26" s="42">
        <f>I26-O26</f>
        <v/>
      </c>
      <c r="V26" s="42">
        <f>J26-P26</f>
        <v/>
      </c>
      <c r="W26" s="42">
        <f>Q26-R26</f>
        <v/>
      </c>
    </row>
    <row r="27">
      <c r="A27" s="20" t="inlineStr">
        <is>
          <t>LK-0026</t>
        </is>
      </c>
      <c r="B27" s="20" t="inlineStr">
        <is>
          <t>Musterportfolio Süd II GmbH</t>
        </is>
      </c>
      <c r="C27" s="20" t="inlineStr">
        <is>
          <t>Anna Pichler</t>
        </is>
      </c>
      <c r="D27" s="46" t="n">
        <v>45893</v>
      </c>
      <c r="E27" s="41" t="n">
        <v>32553.5</v>
      </c>
      <c r="F27" s="41" t="n">
        <v>5222</v>
      </c>
      <c r="G27" s="41" t="n">
        <v>1946</v>
      </c>
      <c r="H27" s="41" t="n">
        <v>6975.75</v>
      </c>
      <c r="I27" s="41" t="n">
        <v>0</v>
      </c>
      <c r="J27" s="41" t="n">
        <v>35</v>
      </c>
      <c r="K27" s="41" t="n">
        <v>32553.5</v>
      </c>
      <c r="L27" s="41" t="n">
        <v>5222</v>
      </c>
      <c r="M27" s="41" t="n">
        <v>1946</v>
      </c>
      <c r="N27" s="41" t="n">
        <v>6975.75</v>
      </c>
      <c r="O27" s="41" t="n">
        <v>0</v>
      </c>
      <c r="P27" s="41" t="n">
        <v>35</v>
      </c>
      <c r="Q27" s="41">
        <f>SUM(E27:J27)</f>
        <v/>
      </c>
      <c r="R27" s="41">
        <f>SUM(K27:P27)</f>
        <v/>
      </c>
      <c r="S27" s="41">
        <f>(E27+F27+G27)-(K27+L27+M27)</f>
        <v/>
      </c>
      <c r="T27" s="41">
        <f>H27-N27</f>
        <v/>
      </c>
      <c r="U27" s="41">
        <f>I27-O27</f>
        <v/>
      </c>
      <c r="V27" s="41">
        <f>J27-P27</f>
        <v/>
      </c>
      <c r="W27" s="41">
        <f>Q27-R27</f>
        <v/>
      </c>
    </row>
    <row r="28">
      <c r="A28" s="27" t="inlineStr">
        <is>
          <t>LK-0027</t>
        </is>
      </c>
      <c r="B28" s="27" t="inlineStr">
        <is>
          <t>Musterportfolio Süd II GmbH</t>
        </is>
      </c>
      <c r="C28" s="27" t="inlineStr">
        <is>
          <t>Laura Bauer</t>
        </is>
      </c>
      <c r="D28" s="49" t="n">
        <v>41846</v>
      </c>
      <c r="E28" s="42" t="n">
        <v>35973.63</v>
      </c>
      <c r="F28" s="42" t="n">
        <v>6888</v>
      </c>
      <c r="G28" s="42" t="n">
        <v>2016</v>
      </c>
      <c r="H28" s="42" t="n">
        <v>0</v>
      </c>
      <c r="I28" s="42" t="n">
        <v>250.44</v>
      </c>
      <c r="J28" s="42" t="n">
        <v>0</v>
      </c>
      <c r="K28" s="42" t="n">
        <v>35973.63</v>
      </c>
      <c r="L28" s="42" t="n">
        <v>6888</v>
      </c>
      <c r="M28" s="42" t="n">
        <v>2016</v>
      </c>
      <c r="N28" s="42" t="n">
        <v>0</v>
      </c>
      <c r="O28" s="42" t="n">
        <v>250.44</v>
      </c>
      <c r="P28" s="42" t="n">
        <v>0</v>
      </c>
      <c r="Q28" s="42">
        <f>SUM(E28:J28)</f>
        <v/>
      </c>
      <c r="R28" s="42">
        <f>SUM(K28:P28)</f>
        <v/>
      </c>
      <c r="S28" s="42">
        <f>(E28+F28+G28)-(K28+L28+M28)</f>
        <v/>
      </c>
      <c r="T28" s="42">
        <f>H28-N28</f>
        <v/>
      </c>
      <c r="U28" s="42">
        <f>I28-O28</f>
        <v/>
      </c>
      <c r="V28" s="42">
        <f>J28-P28</f>
        <v/>
      </c>
      <c r="W28" s="42">
        <f>Q28-R28</f>
        <v/>
      </c>
    </row>
    <row r="29">
      <c r="A29" s="20" t="inlineStr">
        <is>
          <t>LK-0028</t>
        </is>
      </c>
      <c r="B29" s="20" t="inlineStr">
        <is>
          <t>Musterportfolio Süd I GmbH</t>
        </is>
      </c>
      <c r="C29" s="20" t="inlineStr">
        <is>
          <t>Hannah Seidl</t>
        </is>
      </c>
      <c r="D29" s="46" t="n">
        <v>46103</v>
      </c>
      <c r="E29" s="41" t="n">
        <v>3410.19</v>
      </c>
      <c r="F29" s="41" t="n">
        <v>903</v>
      </c>
      <c r="G29" s="41" t="n">
        <v>364</v>
      </c>
      <c r="H29" s="41" t="n">
        <v>1461.51</v>
      </c>
      <c r="I29" s="41" t="n">
        <v>0</v>
      </c>
      <c r="J29" s="41" t="n">
        <v>0</v>
      </c>
      <c r="K29" s="41" t="n">
        <v>3410.19</v>
      </c>
      <c r="L29" s="41" t="n">
        <v>903</v>
      </c>
      <c r="M29" s="41" t="n">
        <v>364</v>
      </c>
      <c r="N29" s="41" t="n">
        <v>1461.51</v>
      </c>
      <c r="O29" s="41" t="n">
        <v>0</v>
      </c>
      <c r="P29" s="41" t="n">
        <v>0</v>
      </c>
      <c r="Q29" s="41">
        <f>SUM(E29:J29)</f>
        <v/>
      </c>
      <c r="R29" s="41">
        <f>SUM(K29:P29)</f>
        <v/>
      </c>
      <c r="S29" s="41">
        <f>(E29+F29+G29)-(K29+L29+M29)</f>
        <v/>
      </c>
      <c r="T29" s="41">
        <f>H29-N29</f>
        <v/>
      </c>
      <c r="U29" s="41">
        <f>I29-O29</f>
        <v/>
      </c>
      <c r="V29" s="41">
        <f>J29-P29</f>
        <v/>
      </c>
      <c r="W29" s="41">
        <f>Q29-R29</f>
        <v/>
      </c>
    </row>
    <row r="30">
      <c r="A30" s="27" t="inlineStr">
        <is>
          <t>LK-0029</t>
        </is>
      </c>
      <c r="B30" s="27" t="inlineStr">
        <is>
          <t>Musterportfolio Süd I GmbH</t>
        </is>
      </c>
      <c r="C30" s="27" t="inlineStr">
        <is>
          <t>Simon Huber</t>
        </is>
      </c>
      <c r="D30" s="49" t="n">
        <v>46143</v>
      </c>
      <c r="E30" s="42" t="n">
        <v>5742.65</v>
      </c>
      <c r="F30" s="42" t="n">
        <v>1130</v>
      </c>
      <c r="G30" s="42" t="n">
        <v>400</v>
      </c>
      <c r="H30" s="42" t="n">
        <v>3445.59</v>
      </c>
      <c r="I30" s="42" t="n">
        <v>0</v>
      </c>
      <c r="J30" s="42" t="n">
        <v>0</v>
      </c>
      <c r="K30" s="42" t="n">
        <v>5742.65</v>
      </c>
      <c r="L30" s="42" t="n">
        <v>1130</v>
      </c>
      <c r="M30" s="42" t="n">
        <v>400</v>
      </c>
      <c r="N30" s="42" t="n">
        <v>3445.59</v>
      </c>
      <c r="O30" s="42" t="n">
        <v>0</v>
      </c>
      <c r="P30" s="42" t="n">
        <v>0</v>
      </c>
      <c r="Q30" s="42">
        <f>SUM(E30:J30)</f>
        <v/>
      </c>
      <c r="R30" s="42">
        <f>SUM(K30:P30)</f>
        <v/>
      </c>
      <c r="S30" s="42">
        <f>(E30+F30+G30)-(K30+L30+M30)</f>
        <v/>
      </c>
      <c r="T30" s="42">
        <f>H30-N30</f>
        <v/>
      </c>
      <c r="U30" s="42">
        <f>I30-O30</f>
        <v/>
      </c>
      <c r="V30" s="42">
        <f>J30-P30</f>
        <v/>
      </c>
      <c r="W30" s="42">
        <f>Q30-R30</f>
        <v/>
      </c>
    </row>
    <row r="31">
      <c r="A31" s="20" t="inlineStr">
        <is>
          <t>LK-0030</t>
        </is>
      </c>
      <c r="B31" s="20" t="inlineStr">
        <is>
          <t>Musterportfolio Süd I GmbH</t>
        </is>
      </c>
      <c r="C31" s="20" t="inlineStr">
        <is>
          <t>Tobias Huber</t>
        </is>
      </c>
      <c r="D31" s="46" t="n">
        <v>42937</v>
      </c>
      <c r="E31" s="41" t="n">
        <v>41910.96</v>
      </c>
      <c r="F31" s="41" t="n">
        <v>9387</v>
      </c>
      <c r="G31" s="41" t="n">
        <v>4137</v>
      </c>
      <c r="H31" s="41" t="n">
        <v>0</v>
      </c>
      <c r="I31" s="41" t="n">
        <v>134.54</v>
      </c>
      <c r="J31" s="41" t="n">
        <v>0</v>
      </c>
      <c r="K31" s="41" t="n">
        <v>41910.96</v>
      </c>
      <c r="L31" s="41" t="n">
        <v>9387</v>
      </c>
      <c r="M31" s="41" t="n">
        <v>4137</v>
      </c>
      <c r="N31" s="41" t="n">
        <v>0</v>
      </c>
      <c r="O31" s="41" t="n">
        <v>134.54</v>
      </c>
      <c r="P31" s="41" t="n">
        <v>0</v>
      </c>
      <c r="Q31" s="41">
        <f>SUM(E31:J31)</f>
        <v/>
      </c>
      <c r="R31" s="41">
        <f>SUM(K31:P31)</f>
        <v/>
      </c>
      <c r="S31" s="41">
        <f>(E31+F31+G31)-(K31+L31+M31)</f>
        <v/>
      </c>
      <c r="T31" s="41">
        <f>H31-N31</f>
        <v/>
      </c>
      <c r="U31" s="41">
        <f>I31-O31</f>
        <v/>
      </c>
      <c r="V31" s="41">
        <f>J31-P31</f>
        <v/>
      </c>
      <c r="W31" s="41">
        <f>Q31-R31</f>
        <v/>
      </c>
    </row>
    <row r="32">
      <c r="A32" s="27" t="inlineStr">
        <is>
          <t>LK-0031</t>
        </is>
      </c>
      <c r="B32" s="27" t="inlineStr">
        <is>
          <t>Musterportfolio Süd I GmbH</t>
        </is>
      </c>
      <c r="C32" s="27" t="inlineStr">
        <is>
          <t>Hannah Graf</t>
        </is>
      </c>
      <c r="D32" s="49" t="n">
        <v>44064</v>
      </c>
      <c r="E32" s="42" t="n">
        <v>32616.99</v>
      </c>
      <c r="F32" s="42" t="n">
        <v>6384</v>
      </c>
      <c r="G32" s="42" t="n">
        <v>2730</v>
      </c>
      <c r="H32" s="42" t="n">
        <v>0</v>
      </c>
      <c r="I32" s="42" t="n">
        <v>25.63</v>
      </c>
      <c r="J32" s="42" t="n">
        <v>35</v>
      </c>
      <c r="K32" s="42" t="n">
        <v>32616.99</v>
      </c>
      <c r="L32" s="42" t="n">
        <v>6384</v>
      </c>
      <c r="M32" s="42" t="n">
        <v>2730</v>
      </c>
      <c r="N32" s="42" t="n">
        <v>0</v>
      </c>
      <c r="O32" s="42" t="n">
        <v>0</v>
      </c>
      <c r="P32" s="42" t="n">
        <v>35</v>
      </c>
      <c r="Q32" s="42">
        <f>SUM(E32:J32)</f>
        <v/>
      </c>
      <c r="R32" s="42">
        <f>SUM(K32:P32)</f>
        <v/>
      </c>
      <c r="S32" s="42">
        <f>(E32+F32+G32)-(K32+L32+M32)</f>
        <v/>
      </c>
      <c r="T32" s="42">
        <f>H32-N32</f>
        <v/>
      </c>
      <c r="U32" s="42">
        <f>I32-O32</f>
        <v/>
      </c>
      <c r="V32" s="42">
        <f>J32-P32</f>
        <v/>
      </c>
      <c r="W32" s="42">
        <f>Q32-R32</f>
        <v/>
      </c>
    </row>
    <row r="33">
      <c r="A33" s="20" t="inlineStr">
        <is>
          <t>LK-0032</t>
        </is>
      </c>
      <c r="B33" s="20" t="inlineStr">
        <is>
          <t>Musterportfolio Süd I GmbH</t>
        </is>
      </c>
      <c r="C33" s="20" t="inlineStr">
        <is>
          <t>Felix Hofmann</t>
        </is>
      </c>
      <c r="D33" s="46" t="n">
        <v>45605</v>
      </c>
      <c r="E33" s="41" t="n">
        <v>28419.93</v>
      </c>
      <c r="F33" s="41" t="n">
        <v>5691</v>
      </c>
      <c r="G33" s="41" t="n">
        <v>2016</v>
      </c>
      <c r="H33" s="41" t="n">
        <v>0</v>
      </c>
      <c r="I33" s="41" t="n">
        <v>-45.12</v>
      </c>
      <c r="J33" s="41" t="n">
        <v>0</v>
      </c>
      <c r="K33" s="41" t="n">
        <v>28419.93</v>
      </c>
      <c r="L33" s="41" t="n">
        <v>5691</v>
      </c>
      <c r="M33" s="41" t="n">
        <v>2016</v>
      </c>
      <c r="N33" s="41" t="n">
        <v>0</v>
      </c>
      <c r="O33" s="41" t="n">
        <v>-45.12</v>
      </c>
      <c r="P33" s="41" t="n">
        <v>0</v>
      </c>
      <c r="Q33" s="41">
        <f>SUM(E33:J33)</f>
        <v/>
      </c>
      <c r="R33" s="41">
        <f>SUM(K33:P33)</f>
        <v/>
      </c>
      <c r="S33" s="41">
        <f>(E33+F33+G33)-(K33+L33+M33)</f>
        <v/>
      </c>
      <c r="T33" s="41">
        <f>H33-N33</f>
        <v/>
      </c>
      <c r="U33" s="41">
        <f>I33-O33</f>
        <v/>
      </c>
      <c r="V33" s="41">
        <f>J33-P33</f>
        <v/>
      </c>
      <c r="W33" s="41">
        <f>Q33-R33</f>
        <v/>
      </c>
    </row>
    <row r="34">
      <c r="A34" s="27" t="inlineStr">
        <is>
          <t>LK-0033</t>
        </is>
      </c>
      <c r="B34" s="27" t="inlineStr">
        <is>
          <t>Musterportfolio Süd I GmbH</t>
        </is>
      </c>
      <c r="C34" s="27" t="inlineStr">
        <is>
          <t>Emilia Steiner</t>
        </is>
      </c>
      <c r="D34" s="49" t="n">
        <v>42755</v>
      </c>
      <c r="E34" s="42" t="n">
        <v>45034.71</v>
      </c>
      <c r="F34" s="42" t="n">
        <v>6930</v>
      </c>
      <c r="G34" s="42" t="n">
        <v>3129</v>
      </c>
      <c r="H34" s="42" t="n">
        <v>0</v>
      </c>
      <c r="I34" s="42" t="n">
        <v>-240.47</v>
      </c>
      <c r="J34" s="42" t="n">
        <v>0</v>
      </c>
      <c r="K34" s="42" t="n">
        <v>45034.71</v>
      </c>
      <c r="L34" s="42" t="n">
        <v>6930</v>
      </c>
      <c r="M34" s="42" t="n">
        <v>3129</v>
      </c>
      <c r="N34" s="42" t="n">
        <v>0</v>
      </c>
      <c r="O34" s="42" t="n">
        <v>-240.47</v>
      </c>
      <c r="P34" s="42" t="n">
        <v>0</v>
      </c>
      <c r="Q34" s="42">
        <f>SUM(E34:J34)</f>
        <v/>
      </c>
      <c r="R34" s="42">
        <f>SUM(K34:P34)</f>
        <v/>
      </c>
      <c r="S34" s="42">
        <f>(E34+F34+G34)-(K34+L34+M34)</f>
        <v/>
      </c>
      <c r="T34" s="42">
        <f>H34-N34</f>
        <v/>
      </c>
      <c r="U34" s="42">
        <f>I34-O34</f>
        <v/>
      </c>
      <c r="V34" s="42">
        <f>J34-P34</f>
        <v/>
      </c>
      <c r="W34" s="42">
        <f>Q34-R34</f>
        <v/>
      </c>
    </row>
    <row r="35">
      <c r="A35" s="20" t="inlineStr">
        <is>
          <t>LK-0034</t>
        </is>
      </c>
      <c r="B35" s="20" t="inlineStr">
        <is>
          <t>Musterportfolio Süd II GmbH</t>
        </is>
      </c>
      <c r="C35" s="20" t="inlineStr">
        <is>
          <t>Simon Ebner</t>
        </is>
      </c>
      <c r="D35" s="46" t="n">
        <v>42144</v>
      </c>
      <c r="E35" s="41" t="n">
        <v>20854.68</v>
      </c>
      <c r="F35" s="41" t="n">
        <v>4431</v>
      </c>
      <c r="G35" s="41" t="n">
        <v>2100</v>
      </c>
      <c r="H35" s="41" t="n">
        <v>0</v>
      </c>
      <c r="I35" s="41" t="n">
        <v>-268.04</v>
      </c>
      <c r="J35" s="41" t="n">
        <v>0</v>
      </c>
      <c r="K35" s="41" t="n">
        <v>20854.68</v>
      </c>
      <c r="L35" s="41" t="n">
        <v>4431</v>
      </c>
      <c r="M35" s="41" t="n">
        <v>2100</v>
      </c>
      <c r="N35" s="41" t="n">
        <v>0</v>
      </c>
      <c r="O35" s="41" t="n">
        <v>-268.04</v>
      </c>
      <c r="P35" s="41" t="n">
        <v>0</v>
      </c>
      <c r="Q35" s="41">
        <f>SUM(E35:J35)</f>
        <v/>
      </c>
      <c r="R35" s="41">
        <f>SUM(K35:P35)</f>
        <v/>
      </c>
      <c r="S35" s="41">
        <f>(E35+F35+G35)-(K35+L35+M35)</f>
        <v/>
      </c>
      <c r="T35" s="41">
        <f>H35-N35</f>
        <v/>
      </c>
      <c r="U35" s="41">
        <f>I35-O35</f>
        <v/>
      </c>
      <c r="V35" s="41">
        <f>J35-P35</f>
        <v/>
      </c>
      <c r="W35" s="41">
        <f>Q35-R35</f>
        <v/>
      </c>
    </row>
    <row r="36">
      <c r="A36" s="27" t="inlineStr">
        <is>
          <t>LK-0035</t>
        </is>
      </c>
      <c r="B36" s="27" t="inlineStr">
        <is>
          <t>Musterportfolio Süd II GmbH</t>
        </is>
      </c>
      <c r="C36" s="27" t="inlineStr">
        <is>
          <t>Julia Maier</t>
        </is>
      </c>
      <c r="D36" s="49" t="n">
        <v>44850</v>
      </c>
      <c r="E36" s="42" t="n">
        <v>41482.56</v>
      </c>
      <c r="F36" s="42" t="n">
        <v>8232</v>
      </c>
      <c r="G36" s="42" t="n">
        <v>3423</v>
      </c>
      <c r="H36" s="42" t="n">
        <v>0</v>
      </c>
      <c r="I36" s="42" t="n">
        <v>74.79000000000001</v>
      </c>
      <c r="J36" s="42" t="n">
        <v>0</v>
      </c>
      <c r="K36" s="42" t="n">
        <v>41482.56</v>
      </c>
      <c r="L36" s="42" t="n">
        <v>8232</v>
      </c>
      <c r="M36" s="42" t="n">
        <v>3423</v>
      </c>
      <c r="N36" s="42" t="n">
        <v>0</v>
      </c>
      <c r="O36" s="42" t="n">
        <v>74.79000000000001</v>
      </c>
      <c r="P36" s="42" t="n">
        <v>0</v>
      </c>
      <c r="Q36" s="42">
        <f>SUM(E36:J36)</f>
        <v/>
      </c>
      <c r="R36" s="42">
        <f>SUM(K36:P36)</f>
        <v/>
      </c>
      <c r="S36" s="42">
        <f>(E36+F36+G36)-(K36+L36+M36)</f>
        <v/>
      </c>
      <c r="T36" s="42">
        <f>H36-N36</f>
        <v/>
      </c>
      <c r="U36" s="42">
        <f>I36-O36</f>
        <v/>
      </c>
      <c r="V36" s="42">
        <f>J36-P36</f>
        <v/>
      </c>
      <c r="W36" s="42">
        <f>Q36-R36</f>
        <v/>
      </c>
    </row>
    <row r="37">
      <c r="A37" s="20" t="inlineStr">
        <is>
          <t>LK-0036</t>
        </is>
      </c>
      <c r="B37" s="20" t="inlineStr">
        <is>
          <t>Musterportfolio Süd I GmbH</t>
        </is>
      </c>
      <c r="C37" s="20" t="inlineStr">
        <is>
          <t>Leon Maier</t>
        </is>
      </c>
      <c r="D37" s="46" t="n">
        <v>43351</v>
      </c>
      <c r="E37" s="41" t="n">
        <v>37707.39</v>
      </c>
      <c r="F37" s="41" t="n">
        <v>11445</v>
      </c>
      <c r="G37" s="41" t="n">
        <v>4620</v>
      </c>
      <c r="H37" s="41" t="n">
        <v>0</v>
      </c>
      <c r="I37" s="41" t="n">
        <v>97.89</v>
      </c>
      <c r="J37" s="41" t="n">
        <v>60</v>
      </c>
      <c r="K37" s="41" t="n">
        <v>37707.39</v>
      </c>
      <c r="L37" s="41" t="n">
        <v>11445</v>
      </c>
      <c r="M37" s="41" t="n">
        <v>4620</v>
      </c>
      <c r="N37" s="41" t="n">
        <v>0</v>
      </c>
      <c r="O37" s="41" t="n">
        <v>0</v>
      </c>
      <c r="P37" s="41" t="n">
        <v>60</v>
      </c>
      <c r="Q37" s="41">
        <f>SUM(E37:J37)</f>
        <v/>
      </c>
      <c r="R37" s="41">
        <f>SUM(K37:P37)</f>
        <v/>
      </c>
      <c r="S37" s="41">
        <f>(E37+F37+G37)-(K37+L37+M37)</f>
        <v/>
      </c>
      <c r="T37" s="41">
        <f>H37-N37</f>
        <v/>
      </c>
      <c r="U37" s="41">
        <f>I37-O37</f>
        <v/>
      </c>
      <c r="V37" s="41">
        <f>J37-P37</f>
        <v/>
      </c>
      <c r="W37" s="41">
        <f>Q37-R37</f>
        <v/>
      </c>
    </row>
    <row r="38">
      <c r="A38" s="27" t="inlineStr">
        <is>
          <t>LK-0037</t>
        </is>
      </c>
      <c r="B38" s="27" t="inlineStr">
        <is>
          <t>Musterportfolio Süd I GmbH</t>
        </is>
      </c>
      <c r="C38" s="27" t="inlineStr">
        <is>
          <t>Katharina Berger</t>
        </is>
      </c>
      <c r="D38" s="49" t="n">
        <v>42887</v>
      </c>
      <c r="E38" s="42" t="n">
        <v>21084.42</v>
      </c>
      <c r="F38" s="42" t="n">
        <v>3990</v>
      </c>
      <c r="G38" s="42" t="n">
        <v>1218</v>
      </c>
      <c r="H38" s="42" t="n">
        <v>0</v>
      </c>
      <c r="I38" s="42" t="n">
        <v>469.36</v>
      </c>
      <c r="J38" s="42" t="n">
        <v>0</v>
      </c>
      <c r="K38" s="42" t="n">
        <v>21084.42</v>
      </c>
      <c r="L38" s="42" t="n">
        <v>3990</v>
      </c>
      <c r="M38" s="42" t="n">
        <v>1218</v>
      </c>
      <c r="N38" s="42" t="n">
        <v>0</v>
      </c>
      <c r="O38" s="42" t="n">
        <v>469.36</v>
      </c>
      <c r="P38" s="42" t="n">
        <v>0</v>
      </c>
      <c r="Q38" s="42">
        <f>SUM(E38:J38)</f>
        <v/>
      </c>
      <c r="R38" s="42">
        <f>SUM(K38:P38)</f>
        <v/>
      </c>
      <c r="S38" s="42">
        <f>(E38+F38+G38)-(K38+L38+M38)</f>
        <v/>
      </c>
      <c r="T38" s="42">
        <f>H38-N38</f>
        <v/>
      </c>
      <c r="U38" s="42">
        <f>I38-O38</f>
        <v/>
      </c>
      <c r="V38" s="42">
        <f>J38-P38</f>
        <v/>
      </c>
      <c r="W38" s="42">
        <f>Q38-R38</f>
        <v/>
      </c>
    </row>
    <row r="39">
      <c r="A39" s="20" t="inlineStr">
        <is>
          <t>LK-0038</t>
        </is>
      </c>
      <c r="B39" s="20" t="inlineStr">
        <is>
          <t>Musterportfolio Süd I GmbH</t>
        </is>
      </c>
      <c r="C39" s="20" t="inlineStr">
        <is>
          <t>Julia Gruber</t>
        </is>
      </c>
      <c r="D39" s="46" t="n">
        <v>44819</v>
      </c>
      <c r="E39" s="41" t="n">
        <v>27619.62</v>
      </c>
      <c r="F39" s="41" t="n">
        <v>4956</v>
      </c>
      <c r="G39" s="41" t="n">
        <v>1911</v>
      </c>
      <c r="H39" s="41" t="n">
        <v>0</v>
      </c>
      <c r="I39" s="41" t="n">
        <v>654.86</v>
      </c>
      <c r="J39" s="41" t="n">
        <v>120</v>
      </c>
      <c r="K39" s="41" t="n">
        <v>27619.62</v>
      </c>
      <c r="L39" s="41" t="n">
        <v>4956</v>
      </c>
      <c r="M39" s="41" t="n">
        <v>1911</v>
      </c>
      <c r="N39" s="41" t="n">
        <v>0</v>
      </c>
      <c r="O39" s="41" t="n">
        <v>654.86</v>
      </c>
      <c r="P39" s="41" t="n">
        <v>120</v>
      </c>
      <c r="Q39" s="41">
        <f>SUM(E39:J39)</f>
        <v/>
      </c>
      <c r="R39" s="41">
        <f>SUM(K39:P39)</f>
        <v/>
      </c>
      <c r="S39" s="41">
        <f>(E39+F39+G39)-(K39+L39+M39)</f>
        <v/>
      </c>
      <c r="T39" s="41">
        <f>H39-N39</f>
        <v/>
      </c>
      <c r="U39" s="41">
        <f>I39-O39</f>
        <v/>
      </c>
      <c r="V39" s="41">
        <f>J39-P39</f>
        <v/>
      </c>
      <c r="W39" s="41">
        <f>Q39-R39</f>
        <v/>
      </c>
    </row>
    <row r="40">
      <c r="A40" s="27" t="inlineStr">
        <is>
          <t>LK-0039</t>
        </is>
      </c>
      <c r="B40" s="27" t="inlineStr">
        <is>
          <t>Musterportfolio Süd I GmbH</t>
        </is>
      </c>
      <c r="C40" s="27" t="inlineStr">
        <is>
          <t>Johanna Wimmer</t>
        </is>
      </c>
      <c r="D40" s="49" t="n">
        <v>45312</v>
      </c>
      <c r="E40" s="42" t="n">
        <v>21840</v>
      </c>
      <c r="F40" s="42" t="n">
        <v>3885</v>
      </c>
      <c r="G40" s="42" t="n">
        <v>1134</v>
      </c>
      <c r="H40" s="42" t="n">
        <v>0</v>
      </c>
      <c r="I40" s="42" t="n">
        <v>543.34</v>
      </c>
      <c r="J40" s="42" t="n">
        <v>0</v>
      </c>
      <c r="K40" s="42" t="n">
        <v>21840</v>
      </c>
      <c r="L40" s="42" t="n">
        <v>3885</v>
      </c>
      <c r="M40" s="42" t="n">
        <v>1134</v>
      </c>
      <c r="N40" s="42" t="n">
        <v>0</v>
      </c>
      <c r="O40" s="42" t="n">
        <v>543.34</v>
      </c>
      <c r="P40" s="42" t="n">
        <v>0</v>
      </c>
      <c r="Q40" s="42">
        <f>SUM(E40:J40)</f>
        <v/>
      </c>
      <c r="R40" s="42">
        <f>SUM(K40:P40)</f>
        <v/>
      </c>
      <c r="S40" s="42">
        <f>(E40+F40+G40)-(K40+L40+M40)</f>
        <v/>
      </c>
      <c r="T40" s="42">
        <f>H40-N40</f>
        <v/>
      </c>
      <c r="U40" s="42">
        <f>I40-O40</f>
        <v/>
      </c>
      <c r="V40" s="42">
        <f>J40-P40</f>
        <v/>
      </c>
      <c r="W40" s="42">
        <f>Q40-R40</f>
        <v/>
      </c>
    </row>
    <row r="41">
      <c r="A41" s="20" t="inlineStr">
        <is>
          <t>LK-0040</t>
        </is>
      </c>
      <c r="B41" s="20" t="inlineStr">
        <is>
          <t>Musterportfolio Süd I GmbH</t>
        </is>
      </c>
      <c r="C41" s="20" t="inlineStr">
        <is>
          <t>Marie Schmid</t>
        </is>
      </c>
      <c r="D41" s="46" t="n">
        <v>42312</v>
      </c>
      <c r="E41" s="41" t="n">
        <v>33851.79</v>
      </c>
      <c r="F41" s="41" t="n">
        <v>7119</v>
      </c>
      <c r="G41" s="41" t="n">
        <v>3255</v>
      </c>
      <c r="H41" s="41" t="n">
        <v>0</v>
      </c>
      <c r="I41" s="41" t="n">
        <v>674.16</v>
      </c>
      <c r="J41" s="41" t="n">
        <v>0</v>
      </c>
      <c r="K41" s="41" t="n">
        <v>33851.79</v>
      </c>
      <c r="L41" s="41" t="n">
        <v>7119</v>
      </c>
      <c r="M41" s="41" t="n">
        <v>3255</v>
      </c>
      <c r="N41" s="41" t="n">
        <v>0</v>
      </c>
      <c r="O41" s="41" t="n">
        <v>674.16</v>
      </c>
      <c r="P41" s="41" t="n">
        <v>0</v>
      </c>
      <c r="Q41" s="41">
        <f>SUM(E41:J41)</f>
        <v/>
      </c>
      <c r="R41" s="41">
        <f>SUM(K41:P41)</f>
        <v/>
      </c>
      <c r="S41" s="41">
        <f>(E41+F41+G41)-(K41+L41+M41)</f>
        <v/>
      </c>
      <c r="T41" s="41">
        <f>H41-N41</f>
        <v/>
      </c>
      <c r="U41" s="41">
        <f>I41-O41</f>
        <v/>
      </c>
      <c r="V41" s="41">
        <f>J41-P41</f>
        <v/>
      </c>
      <c r="W41" s="41">
        <f>Q41-R41</f>
        <v/>
      </c>
    </row>
    <row r="42">
      <c r="A42" s="27" t="inlineStr">
        <is>
          <t>LK-0041</t>
        </is>
      </c>
      <c r="B42" s="27" t="inlineStr">
        <is>
          <t>Musterportfolio Süd I GmbH</t>
        </is>
      </c>
      <c r="C42" s="27" t="inlineStr">
        <is>
          <t>Elias Steiner</t>
        </is>
      </c>
      <c r="D42" s="49" t="n">
        <v>42663</v>
      </c>
      <c r="E42" s="42" t="n">
        <v>19405.47</v>
      </c>
      <c r="F42" s="42" t="n">
        <v>4347</v>
      </c>
      <c r="G42" s="42" t="n">
        <v>1407</v>
      </c>
      <c r="H42" s="42" t="n">
        <v>0</v>
      </c>
      <c r="I42" s="42" t="n">
        <v>259.22</v>
      </c>
      <c r="J42" s="42" t="n">
        <v>0</v>
      </c>
      <c r="K42" s="42" t="n">
        <v>19405.47</v>
      </c>
      <c r="L42" s="42" t="n">
        <v>4347</v>
      </c>
      <c r="M42" s="42" t="n">
        <v>1407</v>
      </c>
      <c r="N42" s="42" t="n">
        <v>0</v>
      </c>
      <c r="O42" s="42" t="n">
        <v>259.22</v>
      </c>
      <c r="P42" s="42" t="n">
        <v>0</v>
      </c>
      <c r="Q42" s="42">
        <f>SUM(E42:J42)</f>
        <v/>
      </c>
      <c r="R42" s="42">
        <f>SUM(K42:P42)</f>
        <v/>
      </c>
      <c r="S42" s="42">
        <f>(E42+F42+G42)-(K42+L42+M42)</f>
        <v/>
      </c>
      <c r="T42" s="42">
        <f>H42-N42</f>
        <v/>
      </c>
      <c r="U42" s="42">
        <f>I42-O42</f>
        <v/>
      </c>
      <c r="V42" s="42">
        <f>J42-P42</f>
        <v/>
      </c>
      <c r="W42" s="42">
        <f>Q42-R42</f>
        <v/>
      </c>
    </row>
    <row r="43">
      <c r="A43" s="20" t="inlineStr">
        <is>
          <t>LK-0042</t>
        </is>
      </c>
      <c r="B43" s="20" t="inlineStr">
        <is>
          <t>Musterportfolio Süd I GmbH</t>
        </is>
      </c>
      <c r="C43" s="20" t="inlineStr">
        <is>
          <t>Leon Maier</t>
        </is>
      </c>
      <c r="D43" s="46" t="n">
        <v>44669</v>
      </c>
      <c r="E43" s="41" t="n">
        <v>45223.92</v>
      </c>
      <c r="F43" s="41" t="n">
        <v>6405</v>
      </c>
      <c r="G43" s="41" t="n">
        <v>2205</v>
      </c>
      <c r="H43" s="41" t="n">
        <v>0</v>
      </c>
      <c r="I43" s="41" t="n">
        <v>450.32</v>
      </c>
      <c r="J43" s="41" t="n">
        <v>0</v>
      </c>
      <c r="K43" s="41" t="n">
        <v>45223.92</v>
      </c>
      <c r="L43" s="41" t="n">
        <v>6405</v>
      </c>
      <c r="M43" s="41" t="n">
        <v>2205</v>
      </c>
      <c r="N43" s="41" t="n">
        <v>0</v>
      </c>
      <c r="O43" s="41" t="n">
        <v>450.32</v>
      </c>
      <c r="P43" s="41" t="n">
        <v>0</v>
      </c>
      <c r="Q43" s="41">
        <f>SUM(E43:J43)</f>
        <v/>
      </c>
      <c r="R43" s="41">
        <f>SUM(K43:P43)</f>
        <v/>
      </c>
      <c r="S43" s="41">
        <f>(E43+F43+G43)-(K43+L43+M43)</f>
        <v/>
      </c>
      <c r="T43" s="41">
        <f>H43-N43</f>
        <v/>
      </c>
      <c r="U43" s="41">
        <f>I43-O43</f>
        <v/>
      </c>
      <c r="V43" s="41">
        <f>J43-P43</f>
        <v/>
      </c>
      <c r="W43" s="41">
        <f>Q43-R43</f>
        <v/>
      </c>
    </row>
    <row r="44">
      <c r="A44" s="27" t="inlineStr">
        <is>
          <t>LK-0043</t>
        </is>
      </c>
      <c r="B44" s="27" t="inlineStr">
        <is>
          <t>Musterportfolio Süd II GmbH</t>
        </is>
      </c>
      <c r="C44" s="27" t="inlineStr">
        <is>
          <t>Johanna Schmid</t>
        </is>
      </c>
      <c r="D44" s="49" t="n">
        <v>42012</v>
      </c>
      <c r="E44" s="42" t="n">
        <v>19544.28</v>
      </c>
      <c r="F44" s="42" t="n">
        <v>3444</v>
      </c>
      <c r="G44" s="42" t="n">
        <v>1722</v>
      </c>
      <c r="H44" s="42" t="n">
        <v>0</v>
      </c>
      <c r="I44" s="42" t="n">
        <v>-39.14</v>
      </c>
      <c r="J44" s="42" t="n">
        <v>0</v>
      </c>
      <c r="K44" s="42" t="n">
        <v>19544.28</v>
      </c>
      <c r="L44" s="42" t="n">
        <v>3444</v>
      </c>
      <c r="M44" s="42" t="n">
        <v>1722</v>
      </c>
      <c r="N44" s="42" t="n">
        <v>0</v>
      </c>
      <c r="O44" s="42" t="n">
        <v>-39.14</v>
      </c>
      <c r="P44" s="42" t="n">
        <v>0</v>
      </c>
      <c r="Q44" s="42">
        <f>SUM(E44:J44)</f>
        <v/>
      </c>
      <c r="R44" s="42">
        <f>SUM(K44:P44)</f>
        <v/>
      </c>
      <c r="S44" s="42">
        <f>(E44+F44+G44)-(K44+L44+M44)</f>
        <v/>
      </c>
      <c r="T44" s="42">
        <f>H44-N44</f>
        <v/>
      </c>
      <c r="U44" s="42">
        <f>I44-O44</f>
        <v/>
      </c>
      <c r="V44" s="42">
        <f>J44-P44</f>
        <v/>
      </c>
      <c r="W44" s="42">
        <f>Q44-R44</f>
        <v/>
      </c>
    </row>
    <row r="45">
      <c r="A45" s="20" t="inlineStr">
        <is>
          <t>LK-0045</t>
        </is>
      </c>
      <c r="B45" s="20" t="inlineStr">
        <is>
          <t>Musterportfolio Süd I GmbH</t>
        </is>
      </c>
      <c r="C45" s="20" t="inlineStr">
        <is>
          <t>David Bauer</t>
        </is>
      </c>
      <c r="D45" s="46" t="n">
        <v>42237</v>
      </c>
      <c r="E45" s="41" t="n">
        <v>45170.58</v>
      </c>
      <c r="F45" s="41" t="n">
        <v>5838</v>
      </c>
      <c r="G45" s="41" t="n">
        <v>2163</v>
      </c>
      <c r="H45" s="41" t="n">
        <v>0</v>
      </c>
      <c r="I45" s="41" t="n">
        <v>-90.81999999999999</v>
      </c>
      <c r="J45" s="41" t="n">
        <v>0</v>
      </c>
      <c r="K45" s="41" t="n">
        <v>45170.58</v>
      </c>
      <c r="L45" s="41" t="n">
        <v>5838</v>
      </c>
      <c r="M45" s="41" t="n">
        <v>2163</v>
      </c>
      <c r="N45" s="41" t="n">
        <v>0</v>
      </c>
      <c r="O45" s="41" t="n">
        <v>-90.81999999999999</v>
      </c>
      <c r="P45" s="41" t="n">
        <v>0</v>
      </c>
      <c r="Q45" s="41">
        <f>SUM(E45:J45)</f>
        <v/>
      </c>
      <c r="R45" s="41">
        <f>SUM(K45:P45)</f>
        <v/>
      </c>
      <c r="S45" s="41">
        <f>(E45+F45+G45)-(K45+L45+M45)</f>
        <v/>
      </c>
      <c r="T45" s="41">
        <f>H45-N45</f>
        <v/>
      </c>
      <c r="U45" s="41">
        <f>I45-O45</f>
        <v/>
      </c>
      <c r="V45" s="41">
        <f>J45-P45</f>
        <v/>
      </c>
      <c r="W45" s="41">
        <f>Q45-R45</f>
        <v/>
      </c>
    </row>
    <row r="46">
      <c r="A46" s="27" t="inlineStr">
        <is>
          <t>LK-0046</t>
        </is>
      </c>
      <c r="B46" s="27" t="inlineStr">
        <is>
          <t>Musterportfolio Süd II GmbH</t>
        </is>
      </c>
      <c r="C46" s="27" t="inlineStr">
        <is>
          <t>Benedikt Fuchs</t>
        </is>
      </c>
      <c r="D46" s="49" t="n">
        <v>41739</v>
      </c>
      <c r="E46" s="42" t="n">
        <v>37354.17</v>
      </c>
      <c r="F46" s="42" t="n">
        <v>6951</v>
      </c>
      <c r="G46" s="42" t="n">
        <v>2184</v>
      </c>
      <c r="H46" s="42" t="n">
        <v>0</v>
      </c>
      <c r="I46" s="42" t="n">
        <v>-73.39</v>
      </c>
      <c r="J46" s="42" t="n">
        <v>0</v>
      </c>
      <c r="K46" s="42" t="n">
        <v>37354.17</v>
      </c>
      <c r="L46" s="42" t="n">
        <v>6951</v>
      </c>
      <c r="M46" s="42" t="n">
        <v>2184</v>
      </c>
      <c r="N46" s="42" t="n">
        <v>0</v>
      </c>
      <c r="O46" s="42" t="n">
        <v>-73.39</v>
      </c>
      <c r="P46" s="42" t="n">
        <v>0</v>
      </c>
      <c r="Q46" s="42">
        <f>SUM(E46:J46)</f>
        <v/>
      </c>
      <c r="R46" s="42">
        <f>SUM(K46:P46)</f>
        <v/>
      </c>
      <c r="S46" s="42">
        <f>(E46+F46+G46)-(K46+L46+M46)</f>
        <v/>
      </c>
      <c r="T46" s="42">
        <f>H46-N46</f>
        <v/>
      </c>
      <c r="U46" s="42">
        <f>I46-O46</f>
        <v/>
      </c>
      <c r="V46" s="42">
        <f>J46-P46</f>
        <v/>
      </c>
      <c r="W46" s="42">
        <f>Q46-R46</f>
        <v/>
      </c>
    </row>
    <row r="47">
      <c r="A47" s="20" t="inlineStr">
        <is>
          <t>LK-0047</t>
        </is>
      </c>
      <c r="B47" s="20" t="inlineStr">
        <is>
          <t>Musterportfolio Süd I GmbH</t>
        </is>
      </c>
      <c r="C47" s="20" t="inlineStr">
        <is>
          <t>Lea Moser</t>
        </is>
      </c>
      <c r="D47" s="46" t="n">
        <v>43128</v>
      </c>
      <c r="E47" s="41" t="n">
        <v>32987.85</v>
      </c>
      <c r="F47" s="41" t="n">
        <v>5376</v>
      </c>
      <c r="G47" s="41" t="n">
        <v>2331</v>
      </c>
      <c r="H47" s="41" t="n">
        <v>0</v>
      </c>
      <c r="I47" s="41" t="n">
        <v>-166.5</v>
      </c>
      <c r="J47" s="41" t="n">
        <v>35</v>
      </c>
      <c r="K47" s="41" t="n">
        <v>32987.85</v>
      </c>
      <c r="L47" s="41" t="n">
        <v>5376</v>
      </c>
      <c r="M47" s="41" t="n">
        <v>2331</v>
      </c>
      <c r="N47" s="41" t="n">
        <v>0</v>
      </c>
      <c r="O47" s="41" t="n">
        <v>-166.5</v>
      </c>
      <c r="P47" s="41" t="n">
        <v>35</v>
      </c>
      <c r="Q47" s="41">
        <f>SUM(E47:J47)</f>
        <v/>
      </c>
      <c r="R47" s="41">
        <f>SUM(K47:P47)</f>
        <v/>
      </c>
      <c r="S47" s="41">
        <f>(E47+F47+G47)-(K47+L47+M47)</f>
        <v/>
      </c>
      <c r="T47" s="41">
        <f>H47-N47</f>
        <v/>
      </c>
      <c r="U47" s="41">
        <f>I47-O47</f>
        <v/>
      </c>
      <c r="V47" s="41">
        <f>J47-P47</f>
        <v/>
      </c>
      <c r="W47" s="41">
        <f>Q47-R47</f>
        <v/>
      </c>
    </row>
    <row r="48">
      <c r="A48" s="27" t="inlineStr">
        <is>
          <t>LK-0048</t>
        </is>
      </c>
      <c r="B48" s="27" t="inlineStr">
        <is>
          <t>Musterportfolio Süd II GmbH</t>
        </is>
      </c>
      <c r="C48" s="27" t="inlineStr">
        <is>
          <t>Johanna Huber</t>
        </is>
      </c>
      <c r="D48" s="49" t="n">
        <v>42262</v>
      </c>
      <c r="E48" s="42" t="n">
        <v>19006.05</v>
      </c>
      <c r="F48" s="42" t="n">
        <v>2394</v>
      </c>
      <c r="G48" s="42" t="n">
        <v>945</v>
      </c>
      <c r="H48" s="42" t="n">
        <v>0</v>
      </c>
      <c r="I48" s="42" t="n">
        <v>554.74</v>
      </c>
      <c r="J48" s="42" t="n">
        <v>0</v>
      </c>
      <c r="K48" s="42" t="n">
        <v>19006.05</v>
      </c>
      <c r="L48" s="42" t="n">
        <v>2394</v>
      </c>
      <c r="M48" s="42" t="n">
        <v>945</v>
      </c>
      <c r="N48" s="42" t="n">
        <v>0</v>
      </c>
      <c r="O48" s="42" t="n">
        <v>554.74</v>
      </c>
      <c r="P48" s="42" t="n">
        <v>0</v>
      </c>
      <c r="Q48" s="42">
        <f>SUM(E48:J48)</f>
        <v/>
      </c>
      <c r="R48" s="42">
        <f>SUM(K48:P48)</f>
        <v/>
      </c>
      <c r="S48" s="42">
        <f>(E48+F48+G48)-(K48+L48+M48)</f>
        <v/>
      </c>
      <c r="T48" s="42">
        <f>H48-N48</f>
        <v/>
      </c>
      <c r="U48" s="42">
        <f>I48-O48</f>
        <v/>
      </c>
      <c r="V48" s="42">
        <f>J48-P48</f>
        <v/>
      </c>
      <c r="W48" s="42">
        <f>Q48-R48</f>
        <v/>
      </c>
    </row>
    <row r="49">
      <c r="A49" s="20" t="inlineStr">
        <is>
          <t>LK-0049</t>
        </is>
      </c>
      <c r="B49" s="20" t="inlineStr">
        <is>
          <t>Musterportfolio Süd II GmbH</t>
        </is>
      </c>
      <c r="C49" s="20" t="inlineStr">
        <is>
          <t>Jonas Schmid</t>
        </is>
      </c>
      <c r="D49" s="46" t="n">
        <v>41811</v>
      </c>
      <c r="E49" s="41" t="n">
        <v>17812.41</v>
      </c>
      <c r="F49" s="41" t="n">
        <v>3318</v>
      </c>
      <c r="G49" s="41" t="n">
        <v>1533</v>
      </c>
      <c r="H49" s="41" t="n">
        <v>0</v>
      </c>
      <c r="I49" s="41" t="n">
        <v>-391.19</v>
      </c>
      <c r="J49" s="41" t="n">
        <v>0</v>
      </c>
      <c r="K49" s="41" t="n">
        <v>17812.41</v>
      </c>
      <c r="L49" s="41" t="n">
        <v>3318</v>
      </c>
      <c r="M49" s="41" t="n">
        <v>1533</v>
      </c>
      <c r="N49" s="41" t="n">
        <v>0</v>
      </c>
      <c r="O49" s="41" t="n">
        <v>-391.19</v>
      </c>
      <c r="P49" s="41" t="n">
        <v>0</v>
      </c>
      <c r="Q49" s="41">
        <f>SUM(E49:J49)</f>
        <v/>
      </c>
      <c r="R49" s="41">
        <f>SUM(K49:P49)</f>
        <v/>
      </c>
      <c r="S49" s="41">
        <f>(E49+F49+G49)-(K49+L49+M49)</f>
        <v/>
      </c>
      <c r="T49" s="41">
        <f>H49-N49</f>
        <v/>
      </c>
      <c r="U49" s="41">
        <f>I49-O49</f>
        <v/>
      </c>
      <c r="V49" s="41">
        <f>J49-P49</f>
        <v/>
      </c>
      <c r="W49" s="41">
        <f>Q49-R49</f>
        <v/>
      </c>
    </row>
    <row r="50">
      <c r="A50" s="27" t="inlineStr">
        <is>
          <t>LK-0050</t>
        </is>
      </c>
      <c r="B50" s="27" t="inlineStr">
        <is>
          <t>Musterportfolio Süd II GmbH</t>
        </is>
      </c>
      <c r="C50" s="27" t="inlineStr">
        <is>
          <t>Lukas Aigner</t>
        </is>
      </c>
      <c r="D50" s="49" t="n">
        <v>43692</v>
      </c>
      <c r="E50" s="42" t="n">
        <v>29138.34</v>
      </c>
      <c r="F50" s="42" t="n">
        <v>5901</v>
      </c>
      <c r="G50" s="42" t="n">
        <v>2289</v>
      </c>
      <c r="H50" s="42" t="n">
        <v>0</v>
      </c>
      <c r="I50" s="42" t="n">
        <v>642.01</v>
      </c>
      <c r="J50" s="42" t="n">
        <v>0</v>
      </c>
      <c r="K50" s="42" t="n">
        <v>29138.34</v>
      </c>
      <c r="L50" s="42" t="n">
        <v>5901</v>
      </c>
      <c r="M50" s="42" t="n">
        <v>2289</v>
      </c>
      <c r="N50" s="42" t="n">
        <v>0</v>
      </c>
      <c r="O50" s="42" t="n">
        <v>642.01</v>
      </c>
      <c r="P50" s="42" t="n">
        <v>0</v>
      </c>
      <c r="Q50" s="42">
        <f>SUM(E50:J50)</f>
        <v/>
      </c>
      <c r="R50" s="42">
        <f>SUM(K50:P50)</f>
        <v/>
      </c>
      <c r="S50" s="42">
        <f>(E50+F50+G50)-(K50+L50+M50)</f>
        <v/>
      </c>
      <c r="T50" s="42">
        <f>H50-N50</f>
        <v/>
      </c>
      <c r="U50" s="42">
        <f>I50-O50</f>
        <v/>
      </c>
      <c r="V50" s="42">
        <f>J50-P50</f>
        <v/>
      </c>
      <c r="W50" s="42">
        <f>Q50-R50</f>
        <v/>
      </c>
    </row>
    <row r="51">
      <c r="A51" s="20" t="inlineStr">
        <is>
          <t>LK-0051</t>
        </is>
      </c>
      <c r="B51" s="20" t="inlineStr">
        <is>
          <t>Musterportfolio Süd I GmbH</t>
        </is>
      </c>
      <c r="C51" s="20" t="inlineStr">
        <is>
          <t>Simon Bauer</t>
        </is>
      </c>
      <c r="D51" s="46" t="n">
        <v>43359</v>
      </c>
      <c r="E51" s="41" t="n">
        <v>19600.98</v>
      </c>
      <c r="F51" s="41" t="n">
        <v>4641</v>
      </c>
      <c r="G51" s="41" t="n">
        <v>1869</v>
      </c>
      <c r="H51" s="41" t="n">
        <v>0</v>
      </c>
      <c r="I51" s="41" t="n">
        <v>173.95</v>
      </c>
      <c r="J51" s="41" t="n">
        <v>120</v>
      </c>
      <c r="K51" s="41" t="n">
        <v>19600.98</v>
      </c>
      <c r="L51" s="41" t="n">
        <v>4641</v>
      </c>
      <c r="M51" s="41" t="n">
        <v>1869</v>
      </c>
      <c r="N51" s="41" t="n">
        <v>0</v>
      </c>
      <c r="O51" s="41" t="n">
        <v>173.95</v>
      </c>
      <c r="P51" s="41" t="n">
        <v>120</v>
      </c>
      <c r="Q51" s="41">
        <f>SUM(E51:J51)</f>
        <v/>
      </c>
      <c r="R51" s="41">
        <f>SUM(K51:P51)</f>
        <v/>
      </c>
      <c r="S51" s="41">
        <f>(E51+F51+G51)-(K51+L51+M51)</f>
        <v/>
      </c>
      <c r="T51" s="41">
        <f>H51-N51</f>
        <v/>
      </c>
      <c r="U51" s="41">
        <f>I51-O51</f>
        <v/>
      </c>
      <c r="V51" s="41">
        <f>J51-P51</f>
        <v/>
      </c>
      <c r="W51" s="41">
        <f>Q51-R51</f>
        <v/>
      </c>
    </row>
    <row r="52">
      <c r="A52" s="27" t="inlineStr">
        <is>
          <t>LK-0052</t>
        </is>
      </c>
      <c r="B52" s="27" t="inlineStr">
        <is>
          <t>Musterportfolio Süd I GmbH</t>
        </is>
      </c>
      <c r="C52" s="27" t="inlineStr">
        <is>
          <t>David Steiner</t>
        </is>
      </c>
      <c r="D52" s="49" t="n">
        <v>45256</v>
      </c>
      <c r="E52" s="42" t="n">
        <v>55572.09</v>
      </c>
      <c r="F52" s="42" t="n">
        <v>9261</v>
      </c>
      <c r="G52" s="42" t="n">
        <v>3738</v>
      </c>
      <c r="H52" s="42" t="n">
        <v>0</v>
      </c>
      <c r="I52" s="42" t="n">
        <v>106.01</v>
      </c>
      <c r="J52" s="42" t="n">
        <v>35</v>
      </c>
      <c r="K52" s="42" t="n">
        <v>55572.09</v>
      </c>
      <c r="L52" s="42" t="n">
        <v>9261</v>
      </c>
      <c r="M52" s="42" t="n">
        <v>3738</v>
      </c>
      <c r="N52" s="42" t="n">
        <v>0</v>
      </c>
      <c r="O52" s="42" t="n">
        <v>106.01</v>
      </c>
      <c r="P52" s="42" t="n">
        <v>35</v>
      </c>
      <c r="Q52" s="42">
        <f>SUM(E52:J52)</f>
        <v/>
      </c>
      <c r="R52" s="42">
        <f>SUM(K52:P52)</f>
        <v/>
      </c>
      <c r="S52" s="42">
        <f>(E52+F52+G52)-(K52+L52+M52)</f>
        <v/>
      </c>
      <c r="T52" s="42">
        <f>H52-N52</f>
        <v/>
      </c>
      <c r="U52" s="42">
        <f>I52-O52</f>
        <v/>
      </c>
      <c r="V52" s="42">
        <f>J52-P52</f>
        <v/>
      </c>
      <c r="W52" s="42">
        <f>Q52-R52</f>
        <v/>
      </c>
    </row>
    <row r="53">
      <c r="A53" s="20" t="inlineStr">
        <is>
          <t>LK-0053</t>
        </is>
      </c>
      <c r="B53" s="20" t="inlineStr">
        <is>
          <t>Musterportfolio Süd II GmbH</t>
        </is>
      </c>
      <c r="C53" s="20" t="inlineStr">
        <is>
          <t>Paul Fuchs</t>
        </is>
      </c>
      <c r="D53" s="46" t="n">
        <v>44575</v>
      </c>
      <c r="E53" s="41" t="n">
        <v>54867.33</v>
      </c>
      <c r="F53" s="41" t="n">
        <v>7602</v>
      </c>
      <c r="G53" s="41" t="n">
        <v>2667</v>
      </c>
      <c r="H53" s="41" t="n">
        <v>0</v>
      </c>
      <c r="I53" s="41" t="n">
        <v>7.95</v>
      </c>
      <c r="J53" s="41" t="n">
        <v>0</v>
      </c>
      <c r="K53" s="41" t="n">
        <v>54867.33</v>
      </c>
      <c r="L53" s="41" t="n">
        <v>7602</v>
      </c>
      <c r="M53" s="41" t="n">
        <v>2667</v>
      </c>
      <c r="N53" s="41" t="n">
        <v>0</v>
      </c>
      <c r="O53" s="41" t="n">
        <v>0</v>
      </c>
      <c r="P53" s="41" t="n">
        <v>0</v>
      </c>
      <c r="Q53" s="41">
        <f>SUM(E53:J53)</f>
        <v/>
      </c>
      <c r="R53" s="41">
        <f>SUM(K53:P53)</f>
        <v/>
      </c>
      <c r="S53" s="41">
        <f>(E53+F53+G53)-(K53+L53+M53)</f>
        <v/>
      </c>
      <c r="T53" s="41">
        <f>H53-N53</f>
        <v/>
      </c>
      <c r="U53" s="41">
        <f>I53-O53</f>
        <v/>
      </c>
      <c r="V53" s="41">
        <f>J53-P53</f>
        <v/>
      </c>
      <c r="W53" s="41">
        <f>Q53-R53</f>
        <v/>
      </c>
    </row>
    <row r="54">
      <c r="A54" s="27" t="inlineStr">
        <is>
          <t>LK-0054</t>
        </is>
      </c>
      <c r="B54" s="27" t="inlineStr">
        <is>
          <t>Musterportfolio Süd II GmbH</t>
        </is>
      </c>
      <c r="C54" s="27" t="inlineStr">
        <is>
          <t>Simon Steiner</t>
        </is>
      </c>
      <c r="D54" s="49" t="n">
        <v>41978</v>
      </c>
      <c r="E54" s="42" t="n">
        <v>44506.35</v>
      </c>
      <c r="F54" s="42" t="n">
        <v>6405</v>
      </c>
      <c r="G54" s="42" t="n">
        <v>1995</v>
      </c>
      <c r="H54" s="42" t="n">
        <v>0</v>
      </c>
      <c r="I54" s="42" t="n">
        <v>178.14</v>
      </c>
      <c r="J54" s="42" t="n">
        <v>0</v>
      </c>
      <c r="K54" s="42" t="n">
        <v>44506.35</v>
      </c>
      <c r="L54" s="42" t="n">
        <v>6405</v>
      </c>
      <c r="M54" s="42" t="n">
        <v>1995</v>
      </c>
      <c r="N54" s="42" t="n">
        <v>0</v>
      </c>
      <c r="O54" s="42" t="n">
        <v>178.14</v>
      </c>
      <c r="P54" s="42" t="n">
        <v>0</v>
      </c>
      <c r="Q54" s="42">
        <f>SUM(E54:J54)</f>
        <v/>
      </c>
      <c r="R54" s="42">
        <f>SUM(K54:P54)</f>
        <v/>
      </c>
      <c r="S54" s="42">
        <f>(E54+F54+G54)-(K54+L54+M54)</f>
        <v/>
      </c>
      <c r="T54" s="42">
        <f>H54-N54</f>
        <v/>
      </c>
      <c r="U54" s="42">
        <f>I54-O54</f>
        <v/>
      </c>
      <c r="V54" s="42">
        <f>J54-P54</f>
        <v/>
      </c>
      <c r="W54" s="42">
        <f>Q54-R54</f>
        <v/>
      </c>
    </row>
    <row r="55">
      <c r="A55" s="20" t="inlineStr">
        <is>
          <t>LK-0055</t>
        </is>
      </c>
      <c r="B55" s="20" t="inlineStr">
        <is>
          <t>Musterportfolio Süd I GmbH</t>
        </is>
      </c>
      <c r="C55" s="20" t="inlineStr">
        <is>
          <t>Elias Winkler</t>
        </is>
      </c>
      <c r="D55" s="46" t="n">
        <v>44419</v>
      </c>
      <c r="E55" s="41" t="n">
        <v>21869.82</v>
      </c>
      <c r="F55" s="41" t="n">
        <v>3045</v>
      </c>
      <c r="G55" s="41" t="n">
        <v>1176</v>
      </c>
      <c r="H55" s="41" t="n">
        <v>0</v>
      </c>
      <c r="I55" s="41" t="n">
        <v>-330.59</v>
      </c>
      <c r="J55" s="41" t="n">
        <v>0</v>
      </c>
      <c r="K55" s="41" t="n">
        <v>21869.82</v>
      </c>
      <c r="L55" s="41" t="n">
        <v>3045</v>
      </c>
      <c r="M55" s="41" t="n">
        <v>1176</v>
      </c>
      <c r="N55" s="41" t="n">
        <v>0</v>
      </c>
      <c r="O55" s="41" t="n">
        <v>-330.59</v>
      </c>
      <c r="P55" s="41" t="n">
        <v>0</v>
      </c>
      <c r="Q55" s="41">
        <f>SUM(E55:J55)</f>
        <v/>
      </c>
      <c r="R55" s="41">
        <f>SUM(K55:P55)</f>
        <v/>
      </c>
      <c r="S55" s="41">
        <f>(E55+F55+G55)-(K55+L55+M55)</f>
        <v/>
      </c>
      <c r="T55" s="41">
        <f>H55-N55</f>
        <v/>
      </c>
      <c r="U55" s="41">
        <f>I55-O55</f>
        <v/>
      </c>
      <c r="V55" s="41">
        <f>J55-P55</f>
        <v/>
      </c>
      <c r="W55" s="41">
        <f>Q55-R55</f>
        <v/>
      </c>
    </row>
    <row r="56">
      <c r="A56" s="27" t="inlineStr">
        <is>
          <t>LK-0056</t>
        </is>
      </c>
      <c r="B56" s="27" t="inlineStr">
        <is>
          <t>Musterportfolio Süd I GmbH</t>
        </is>
      </c>
      <c r="C56" s="27" t="inlineStr">
        <is>
          <t>Hannah Berger</t>
        </is>
      </c>
      <c r="D56" s="49" t="n">
        <v>44381</v>
      </c>
      <c r="E56" s="42" t="n">
        <v>14894.88</v>
      </c>
      <c r="F56" s="42" t="n">
        <v>2226</v>
      </c>
      <c r="G56" s="42" t="n">
        <v>777</v>
      </c>
      <c r="H56" s="42" t="n">
        <v>0</v>
      </c>
      <c r="I56" s="42" t="n">
        <v>629.14</v>
      </c>
      <c r="J56" s="42" t="n">
        <v>60</v>
      </c>
      <c r="K56" s="42" t="n">
        <v>14894.88</v>
      </c>
      <c r="L56" s="42" t="n">
        <v>2226</v>
      </c>
      <c r="M56" s="42" t="n">
        <v>777</v>
      </c>
      <c r="N56" s="42" t="n">
        <v>0</v>
      </c>
      <c r="O56" s="42" t="n">
        <v>629.14</v>
      </c>
      <c r="P56" s="42" t="n">
        <v>60</v>
      </c>
      <c r="Q56" s="42">
        <f>SUM(E56:J56)</f>
        <v/>
      </c>
      <c r="R56" s="42">
        <f>SUM(K56:P56)</f>
        <v/>
      </c>
      <c r="S56" s="42">
        <f>(E56+F56+G56)-(K56+L56+M56)</f>
        <v/>
      </c>
      <c r="T56" s="42">
        <f>H56-N56</f>
        <v/>
      </c>
      <c r="U56" s="42">
        <f>I56-O56</f>
        <v/>
      </c>
      <c r="V56" s="42">
        <f>J56-P56</f>
        <v/>
      </c>
      <c r="W56" s="42">
        <f>Q56-R56</f>
        <v/>
      </c>
    </row>
    <row r="57">
      <c r="A57" s="20" t="inlineStr">
        <is>
          <t>LK-0057</t>
        </is>
      </c>
      <c r="B57" s="20" t="inlineStr">
        <is>
          <t>Musterportfolio Süd II GmbH</t>
        </is>
      </c>
      <c r="C57" s="20" t="inlineStr">
        <is>
          <t>Florian Bauer</t>
        </is>
      </c>
      <c r="D57" s="46" t="n">
        <v>41992</v>
      </c>
      <c r="E57" s="41" t="n">
        <v>11884.32</v>
      </c>
      <c r="F57" s="41" t="n">
        <v>2205</v>
      </c>
      <c r="G57" s="41" t="n">
        <v>861</v>
      </c>
      <c r="H57" s="41" t="n">
        <v>0</v>
      </c>
      <c r="I57" s="41" t="n">
        <v>640.4400000000001</v>
      </c>
      <c r="J57" s="41" t="n">
        <v>120</v>
      </c>
      <c r="K57" s="41" t="n">
        <v>11884.32</v>
      </c>
      <c r="L57" s="41" t="n">
        <v>2205</v>
      </c>
      <c r="M57" s="41" t="n">
        <v>861</v>
      </c>
      <c r="N57" s="41" t="n">
        <v>0</v>
      </c>
      <c r="O57" s="41" t="n">
        <v>640.4400000000001</v>
      </c>
      <c r="P57" s="41" t="n">
        <v>120</v>
      </c>
      <c r="Q57" s="41">
        <f>SUM(E57:J57)</f>
        <v/>
      </c>
      <c r="R57" s="41">
        <f>SUM(K57:P57)</f>
        <v/>
      </c>
      <c r="S57" s="41">
        <f>(E57+F57+G57)-(K57+L57+M57)</f>
        <v/>
      </c>
      <c r="T57" s="41">
        <f>H57-N57</f>
        <v/>
      </c>
      <c r="U57" s="41">
        <f>I57-O57</f>
        <v/>
      </c>
      <c r="V57" s="41">
        <f>J57-P57</f>
        <v/>
      </c>
      <c r="W57" s="41">
        <f>Q57-R57</f>
        <v/>
      </c>
    </row>
    <row r="58">
      <c r="A58" s="27" t="inlineStr">
        <is>
          <t>LK-0058</t>
        </is>
      </c>
      <c r="B58" s="27" t="inlineStr">
        <is>
          <t>Musterportfolio Süd I GmbH</t>
        </is>
      </c>
      <c r="C58" s="27" t="inlineStr">
        <is>
          <t>Julia Steiner</t>
        </is>
      </c>
      <c r="D58" s="49" t="n">
        <v>44857</v>
      </c>
      <c r="E58" s="42" t="n">
        <v>55495.23</v>
      </c>
      <c r="F58" s="42" t="n">
        <v>11088</v>
      </c>
      <c r="G58" s="42" t="n">
        <v>3759</v>
      </c>
      <c r="H58" s="42" t="n">
        <v>0</v>
      </c>
      <c r="I58" s="42" t="n">
        <v>-323.01</v>
      </c>
      <c r="J58" s="42" t="n">
        <v>0</v>
      </c>
      <c r="K58" s="42" t="n">
        <v>55495.23</v>
      </c>
      <c r="L58" s="42" t="n">
        <v>11088</v>
      </c>
      <c r="M58" s="42" t="n">
        <v>3759</v>
      </c>
      <c r="N58" s="42" t="n">
        <v>0</v>
      </c>
      <c r="O58" s="42" t="n">
        <v>-323.01</v>
      </c>
      <c r="P58" s="42" t="n">
        <v>0</v>
      </c>
      <c r="Q58" s="42">
        <f>SUM(E58:J58)</f>
        <v/>
      </c>
      <c r="R58" s="42">
        <f>SUM(K58:P58)</f>
        <v/>
      </c>
      <c r="S58" s="42">
        <f>(E58+F58+G58)-(K58+L58+M58)</f>
        <v/>
      </c>
      <c r="T58" s="42">
        <f>H58-N58</f>
        <v/>
      </c>
      <c r="U58" s="42">
        <f>I58-O58</f>
        <v/>
      </c>
      <c r="V58" s="42">
        <f>J58-P58</f>
        <v/>
      </c>
      <c r="W58" s="42">
        <f>Q58-R58</f>
        <v/>
      </c>
    </row>
    <row r="59">
      <c r="A59" s="20" t="inlineStr">
        <is>
          <t>LK-0059</t>
        </is>
      </c>
      <c r="B59" s="20" t="inlineStr">
        <is>
          <t>Musterportfolio Süd I GmbH</t>
        </is>
      </c>
      <c r="C59" s="20" t="inlineStr">
        <is>
          <t>Clara Fuchs</t>
        </is>
      </c>
      <c r="D59" s="46" t="n">
        <v>42279</v>
      </c>
      <c r="E59" s="41" t="n">
        <v>28966.77</v>
      </c>
      <c r="F59" s="41" t="n">
        <v>6720</v>
      </c>
      <c r="G59" s="41" t="n">
        <v>2163</v>
      </c>
      <c r="H59" s="41" t="n">
        <v>0</v>
      </c>
      <c r="I59" s="41" t="n">
        <v>-241.44</v>
      </c>
      <c r="J59" s="41" t="n">
        <v>0</v>
      </c>
      <c r="K59" s="41" t="n">
        <v>28966.77</v>
      </c>
      <c r="L59" s="41" t="n">
        <v>6720</v>
      </c>
      <c r="M59" s="41" t="n">
        <v>2163</v>
      </c>
      <c r="N59" s="41" t="n">
        <v>0</v>
      </c>
      <c r="O59" s="41" t="n">
        <v>-241.44</v>
      </c>
      <c r="P59" s="41" t="n">
        <v>0</v>
      </c>
      <c r="Q59" s="41">
        <f>SUM(E59:J59)</f>
        <v/>
      </c>
      <c r="R59" s="41">
        <f>SUM(K59:P59)</f>
        <v/>
      </c>
      <c r="S59" s="41">
        <f>(E59+F59+G59)-(K59+L59+M59)</f>
        <v/>
      </c>
      <c r="T59" s="41">
        <f>H59-N59</f>
        <v/>
      </c>
      <c r="U59" s="41">
        <f>I59-O59</f>
        <v/>
      </c>
      <c r="V59" s="41">
        <f>J59-P59</f>
        <v/>
      </c>
      <c r="W59" s="41">
        <f>Q59-R59</f>
        <v/>
      </c>
    </row>
    <row r="60">
      <c r="A60" s="27" t="inlineStr">
        <is>
          <t>LK-0060</t>
        </is>
      </c>
      <c r="B60" s="27" t="inlineStr">
        <is>
          <t>Musterportfolio Süd I GmbH</t>
        </is>
      </c>
      <c r="C60" s="27" t="inlineStr">
        <is>
          <t>Laura Moser</t>
        </is>
      </c>
      <c r="D60" s="49" t="n">
        <v>44574</v>
      </c>
      <c r="E60" s="42" t="n">
        <v>17387.16</v>
      </c>
      <c r="F60" s="42" t="n">
        <v>2373</v>
      </c>
      <c r="G60" s="42" t="n">
        <v>1050</v>
      </c>
      <c r="H60" s="42" t="n">
        <v>0</v>
      </c>
      <c r="I60" s="42" t="n">
        <v>63.93</v>
      </c>
      <c r="J60" s="42" t="n">
        <v>0</v>
      </c>
      <c r="K60" s="42" t="n">
        <v>17387.16</v>
      </c>
      <c r="L60" s="42" t="n">
        <v>2373</v>
      </c>
      <c r="M60" s="42" t="n">
        <v>1050</v>
      </c>
      <c r="N60" s="42" t="n">
        <v>0</v>
      </c>
      <c r="O60" s="42" t="n">
        <v>63.93</v>
      </c>
      <c r="P60" s="42" t="n">
        <v>0</v>
      </c>
      <c r="Q60" s="42">
        <f>SUM(E60:J60)</f>
        <v/>
      </c>
      <c r="R60" s="42">
        <f>SUM(K60:P60)</f>
        <v/>
      </c>
      <c r="S60" s="42">
        <f>(E60+F60+G60)-(K60+L60+M60)</f>
        <v/>
      </c>
      <c r="T60" s="42">
        <f>H60-N60</f>
        <v/>
      </c>
      <c r="U60" s="42">
        <f>I60-O60</f>
        <v/>
      </c>
      <c r="V60" s="42">
        <f>J60-P60</f>
        <v/>
      </c>
      <c r="W60" s="42">
        <f>Q60-R60</f>
        <v/>
      </c>
    </row>
    <row r="61">
      <c r="A61" s="20" t="inlineStr">
        <is>
          <t>LK-0061</t>
        </is>
      </c>
      <c r="B61" s="20" t="inlineStr">
        <is>
          <t>Musterportfolio Süd I GmbH</t>
        </is>
      </c>
      <c r="C61" s="20" t="inlineStr">
        <is>
          <t>Maximilian Obermeier</t>
        </is>
      </c>
      <c r="D61" s="46" t="n">
        <v>42045</v>
      </c>
      <c r="E61" s="41" t="n">
        <v>30978.78</v>
      </c>
      <c r="F61" s="41" t="n">
        <v>5670</v>
      </c>
      <c r="G61" s="41" t="n">
        <v>1743</v>
      </c>
      <c r="H61" s="41" t="n">
        <v>0</v>
      </c>
      <c r="I61" s="41" t="n">
        <v>-55.66</v>
      </c>
      <c r="J61" s="41" t="n">
        <v>35</v>
      </c>
      <c r="K61" s="41" t="n">
        <v>30978.78</v>
      </c>
      <c r="L61" s="41" t="n">
        <v>5670</v>
      </c>
      <c r="M61" s="41" t="n">
        <v>1743</v>
      </c>
      <c r="N61" s="41" t="n">
        <v>0</v>
      </c>
      <c r="O61" s="41" t="n">
        <v>-55.66</v>
      </c>
      <c r="P61" s="41" t="n">
        <v>35</v>
      </c>
      <c r="Q61" s="41">
        <f>SUM(E61:J61)</f>
        <v/>
      </c>
      <c r="R61" s="41">
        <f>SUM(K61:P61)</f>
        <v/>
      </c>
      <c r="S61" s="41">
        <f>(E61+F61+G61)-(K61+L61+M61)</f>
        <v/>
      </c>
      <c r="T61" s="41">
        <f>H61-N61</f>
        <v/>
      </c>
      <c r="U61" s="41">
        <f>I61-O61</f>
        <v/>
      </c>
      <c r="V61" s="41">
        <f>J61-P61</f>
        <v/>
      </c>
      <c r="W61" s="41">
        <f>Q61-R61</f>
        <v/>
      </c>
    </row>
    <row r="62">
      <c r="A62" s="27" t="inlineStr">
        <is>
          <t>LK-0062</t>
        </is>
      </c>
      <c r="B62" s="27" t="inlineStr">
        <is>
          <t>Musterportfolio Süd I GmbH</t>
        </is>
      </c>
      <c r="C62" s="27" t="inlineStr">
        <is>
          <t>Felix Aigner</t>
        </is>
      </c>
      <c r="D62" s="49" t="n">
        <v>43534</v>
      </c>
      <c r="E62" s="42" t="n">
        <v>39801.51</v>
      </c>
      <c r="F62" s="42" t="n">
        <v>6888</v>
      </c>
      <c r="G62" s="42" t="n">
        <v>2226</v>
      </c>
      <c r="H62" s="42" t="n">
        <v>0</v>
      </c>
      <c r="I62" s="42" t="n">
        <v>-259.65</v>
      </c>
      <c r="J62" s="42" t="n">
        <v>0</v>
      </c>
      <c r="K62" s="42" t="n">
        <v>39801.51</v>
      </c>
      <c r="L62" s="42" t="n">
        <v>6888</v>
      </c>
      <c r="M62" s="42" t="n">
        <v>2226</v>
      </c>
      <c r="N62" s="42" t="n">
        <v>0</v>
      </c>
      <c r="O62" s="42" t="n">
        <v>-259.65</v>
      </c>
      <c r="P62" s="42" t="n">
        <v>0</v>
      </c>
      <c r="Q62" s="42">
        <f>SUM(E62:J62)</f>
        <v/>
      </c>
      <c r="R62" s="42">
        <f>SUM(K62:P62)</f>
        <v/>
      </c>
      <c r="S62" s="42">
        <f>(E62+F62+G62)-(K62+L62+M62)</f>
        <v/>
      </c>
      <c r="T62" s="42">
        <f>H62-N62</f>
        <v/>
      </c>
      <c r="U62" s="42">
        <f>I62-O62</f>
        <v/>
      </c>
      <c r="V62" s="42">
        <f>J62-P62</f>
        <v/>
      </c>
      <c r="W62" s="42">
        <f>Q62-R62</f>
        <v/>
      </c>
    </row>
    <row r="63">
      <c r="A63" s="20" t="inlineStr">
        <is>
          <t>LK-0063</t>
        </is>
      </c>
      <c r="B63" s="20" t="inlineStr">
        <is>
          <t>Musterportfolio Süd I GmbH</t>
        </is>
      </c>
      <c r="C63" s="20" t="inlineStr">
        <is>
          <t>Felix Seidl</t>
        </is>
      </c>
      <c r="D63" s="46" t="n">
        <v>44045</v>
      </c>
      <c r="E63" s="41" t="n">
        <v>27392.19</v>
      </c>
      <c r="F63" s="41" t="n">
        <v>4872</v>
      </c>
      <c r="G63" s="41" t="n">
        <v>1659</v>
      </c>
      <c r="H63" s="41" t="n">
        <v>0</v>
      </c>
      <c r="I63" s="41" t="n">
        <v>397.97</v>
      </c>
      <c r="J63" s="41" t="n">
        <v>0</v>
      </c>
      <c r="K63" s="41" t="n">
        <v>27392.19</v>
      </c>
      <c r="L63" s="41" t="n">
        <v>4872</v>
      </c>
      <c r="M63" s="41" t="n">
        <v>1659</v>
      </c>
      <c r="N63" s="41" t="n">
        <v>0</v>
      </c>
      <c r="O63" s="41" t="n">
        <v>397.97</v>
      </c>
      <c r="P63" s="41" t="n">
        <v>0</v>
      </c>
      <c r="Q63" s="41">
        <f>SUM(E63:J63)</f>
        <v/>
      </c>
      <c r="R63" s="41">
        <f>SUM(K63:P63)</f>
        <v/>
      </c>
      <c r="S63" s="41">
        <f>(E63+F63+G63)-(K63+L63+M63)</f>
        <v/>
      </c>
      <c r="T63" s="41">
        <f>H63-N63</f>
        <v/>
      </c>
      <c r="U63" s="41">
        <f>I63-O63</f>
        <v/>
      </c>
      <c r="V63" s="41">
        <f>J63-P63</f>
        <v/>
      </c>
      <c r="W63" s="41">
        <f>Q63-R63</f>
        <v/>
      </c>
    </row>
    <row r="64">
      <c r="A64" s="27" t="inlineStr">
        <is>
          <t>LK-0064</t>
        </is>
      </c>
      <c r="B64" s="27" t="inlineStr">
        <is>
          <t>Musterportfolio Süd I GmbH</t>
        </is>
      </c>
      <c r="C64" s="27" t="inlineStr">
        <is>
          <t>Anna Steiner</t>
        </is>
      </c>
      <c r="D64" s="49" t="n">
        <v>45390</v>
      </c>
      <c r="E64" s="42" t="n">
        <v>17531.43</v>
      </c>
      <c r="F64" s="42" t="n">
        <v>2625</v>
      </c>
      <c r="G64" s="42" t="n">
        <v>1029</v>
      </c>
      <c r="H64" s="42" t="n">
        <v>0</v>
      </c>
      <c r="I64" s="42" t="n">
        <v>484.35</v>
      </c>
      <c r="J64" s="42" t="n">
        <v>60</v>
      </c>
      <c r="K64" s="42" t="n">
        <v>17531.43</v>
      </c>
      <c r="L64" s="42" t="n">
        <v>2625</v>
      </c>
      <c r="M64" s="42" t="n">
        <v>1029</v>
      </c>
      <c r="N64" s="42" t="n">
        <v>0</v>
      </c>
      <c r="O64" s="42" t="n">
        <v>484.35</v>
      </c>
      <c r="P64" s="42" t="n">
        <v>60</v>
      </c>
      <c r="Q64" s="42">
        <f>SUM(E64:J64)</f>
        <v/>
      </c>
      <c r="R64" s="42">
        <f>SUM(K64:P64)</f>
        <v/>
      </c>
      <c r="S64" s="42">
        <f>(E64+F64+G64)-(K64+L64+M64)</f>
        <v/>
      </c>
      <c r="T64" s="42">
        <f>H64-N64</f>
        <v/>
      </c>
      <c r="U64" s="42">
        <f>I64-O64</f>
        <v/>
      </c>
      <c r="V64" s="42">
        <f>J64-P64</f>
        <v/>
      </c>
      <c r="W64" s="42">
        <f>Q64-R64</f>
        <v/>
      </c>
    </row>
    <row r="65">
      <c r="A65" s="20" t="inlineStr">
        <is>
          <t>LK-0065</t>
        </is>
      </c>
      <c r="B65" s="20" t="inlineStr">
        <is>
          <t>Musterportfolio Süd I GmbH</t>
        </is>
      </c>
      <c r="C65" s="20" t="inlineStr">
        <is>
          <t>Julia Berger</t>
        </is>
      </c>
      <c r="D65" s="46" t="n">
        <v>43849</v>
      </c>
      <c r="E65" s="41" t="n">
        <v>21894.81</v>
      </c>
      <c r="F65" s="41" t="n">
        <v>3633</v>
      </c>
      <c r="G65" s="41" t="n">
        <v>1680</v>
      </c>
      <c r="H65" s="41" t="n">
        <v>0</v>
      </c>
      <c r="I65" s="41" t="n">
        <v>41.62</v>
      </c>
      <c r="J65" s="41" t="n">
        <v>0</v>
      </c>
      <c r="K65" s="41" t="n">
        <v>19809.6</v>
      </c>
      <c r="L65" s="41" t="n">
        <v>3390.8</v>
      </c>
      <c r="M65" s="41" t="n">
        <v>1680</v>
      </c>
      <c r="N65" s="41" t="n">
        <v>0</v>
      </c>
      <c r="O65" s="41" t="n">
        <v>41.62</v>
      </c>
      <c r="P65" s="41" t="n">
        <v>0</v>
      </c>
      <c r="Q65" s="41">
        <f>SUM(E65:J65)</f>
        <v/>
      </c>
      <c r="R65" s="41">
        <f>SUM(K65:P65)</f>
        <v/>
      </c>
      <c r="S65" s="41">
        <f>(E65+F65+G65)-(K65+L65+M65)</f>
        <v/>
      </c>
      <c r="T65" s="41">
        <f>H65-N65</f>
        <v/>
      </c>
      <c r="U65" s="41">
        <f>I65-O65</f>
        <v/>
      </c>
      <c r="V65" s="41">
        <f>J65-P65</f>
        <v/>
      </c>
      <c r="W65" s="41">
        <f>Q65-R65</f>
        <v/>
      </c>
    </row>
    <row r="66">
      <c r="A66" s="27" t="inlineStr">
        <is>
          <t>LK-0066</t>
        </is>
      </c>
      <c r="B66" s="27" t="inlineStr">
        <is>
          <t>Musterportfolio Süd I GmbH</t>
        </is>
      </c>
      <c r="C66" s="27" t="inlineStr">
        <is>
          <t>Lea Ebner</t>
        </is>
      </c>
      <c r="D66" s="49" t="n">
        <v>45827</v>
      </c>
      <c r="E66" s="42" t="n">
        <v>32618.4</v>
      </c>
      <c r="F66" s="42" t="n">
        <v>4544</v>
      </c>
      <c r="G66" s="42" t="n">
        <v>1472</v>
      </c>
      <c r="H66" s="42" t="n">
        <v>6115.95</v>
      </c>
      <c r="I66" s="42" t="n">
        <v>0</v>
      </c>
      <c r="J66" s="42" t="n">
        <v>35</v>
      </c>
      <c r="K66" s="42" t="n">
        <v>32618.4</v>
      </c>
      <c r="L66" s="42" t="n">
        <v>4544</v>
      </c>
      <c r="M66" s="42" t="n">
        <v>1472</v>
      </c>
      <c r="N66" s="42" t="n">
        <v>4077.3</v>
      </c>
      <c r="O66" s="42" t="n">
        <v>0</v>
      </c>
      <c r="P66" s="42" t="n">
        <v>35</v>
      </c>
      <c r="Q66" s="42">
        <f>SUM(E66:J66)</f>
        <v/>
      </c>
      <c r="R66" s="42">
        <f>SUM(K66:P66)</f>
        <v/>
      </c>
      <c r="S66" s="42">
        <f>(E66+F66+G66)-(K66+L66+M66)</f>
        <v/>
      </c>
      <c r="T66" s="42">
        <f>H66-N66</f>
        <v/>
      </c>
      <c r="U66" s="42">
        <f>I66-O66</f>
        <v/>
      </c>
      <c r="V66" s="42">
        <f>J66-P66</f>
        <v/>
      </c>
      <c r="W66" s="42">
        <f>Q66-R66</f>
        <v/>
      </c>
    </row>
    <row r="67">
      <c r="A67" s="20" t="inlineStr">
        <is>
          <t>LK-0067</t>
        </is>
      </c>
      <c r="B67" s="20" t="inlineStr">
        <is>
          <t>Musterportfolio Süd I GmbH</t>
        </is>
      </c>
      <c r="C67" s="20" t="inlineStr">
        <is>
          <t>Emilia Maier</t>
        </is>
      </c>
      <c r="D67" s="46" t="n">
        <v>45742</v>
      </c>
      <c r="E67" s="41" t="n">
        <v>21698.38</v>
      </c>
      <c r="F67" s="41" t="n">
        <v>4655</v>
      </c>
      <c r="G67" s="41" t="n">
        <v>1995</v>
      </c>
      <c r="H67" s="41" t="n">
        <v>3426.06</v>
      </c>
      <c r="I67" s="41" t="n">
        <v>0</v>
      </c>
      <c r="J67" s="41" t="n">
        <v>0</v>
      </c>
      <c r="K67" s="41" t="n">
        <v>21698.38</v>
      </c>
      <c r="L67" s="41" t="n">
        <v>4287.5</v>
      </c>
      <c r="M67" s="41" t="n">
        <v>1995</v>
      </c>
      <c r="N67" s="41" t="n">
        <v>3426.06</v>
      </c>
      <c r="O67" s="41" t="n">
        <v>0</v>
      </c>
      <c r="P67" s="41" t="n">
        <v>0</v>
      </c>
      <c r="Q67" s="41">
        <f>SUM(E67:J67)</f>
        <v/>
      </c>
      <c r="R67" s="41">
        <f>SUM(K67:P67)</f>
        <v/>
      </c>
      <c r="S67" s="41">
        <f>(E67+F67+G67)-(K67+L67+M67)</f>
        <v/>
      </c>
      <c r="T67" s="41">
        <f>H67-N67</f>
        <v/>
      </c>
      <c r="U67" s="41">
        <f>I67-O67</f>
        <v/>
      </c>
      <c r="V67" s="41">
        <f>J67-P67</f>
        <v/>
      </c>
      <c r="W67" s="41">
        <f>Q67-R67</f>
        <v/>
      </c>
    </row>
    <row r="68">
      <c r="A68" s="27" t="inlineStr">
        <is>
          <t>LK-0068</t>
        </is>
      </c>
      <c r="B68" s="27" t="inlineStr">
        <is>
          <t>Musterportfolio Süd I GmbH</t>
        </is>
      </c>
      <c r="C68" s="27" t="inlineStr">
        <is>
          <t>Paul Ebner</t>
        </is>
      </c>
      <c r="D68" s="49" t="n">
        <v>41983</v>
      </c>
      <c r="E68" s="42" t="n">
        <v>33508.23</v>
      </c>
      <c r="F68" s="42" t="n">
        <v>4242</v>
      </c>
      <c r="G68" s="42" t="n">
        <v>1827</v>
      </c>
      <c r="H68" s="42" t="n">
        <v>0</v>
      </c>
      <c r="I68" s="42" t="n">
        <v>-403.71</v>
      </c>
      <c r="J68" s="42" t="n">
        <v>0</v>
      </c>
      <c r="K68" s="42" t="n">
        <v>33508.23</v>
      </c>
      <c r="L68" s="42" t="n">
        <v>4242</v>
      </c>
      <c r="M68" s="42" t="n">
        <v>1827</v>
      </c>
      <c r="N68" s="42" t="n">
        <v>0</v>
      </c>
      <c r="O68" s="42" t="n">
        <v>-403.71</v>
      </c>
      <c r="P68" s="42" t="n">
        <v>0</v>
      </c>
      <c r="Q68" s="42">
        <f>SUM(E68:J68)</f>
        <v/>
      </c>
      <c r="R68" s="42">
        <f>SUM(K68:P68)</f>
        <v/>
      </c>
      <c r="S68" s="42">
        <f>(E68+F68+G68)-(K68+L68+M68)</f>
        <v/>
      </c>
      <c r="T68" s="42">
        <f>H68-N68</f>
        <v/>
      </c>
      <c r="U68" s="42">
        <f>I68-O68</f>
        <v/>
      </c>
      <c r="V68" s="42">
        <f>J68-P68</f>
        <v/>
      </c>
      <c r="W68" s="42">
        <f>Q68-R68</f>
        <v/>
      </c>
    </row>
    <row r="69">
      <c r="A69" s="20" t="inlineStr">
        <is>
          <t>LK-0069</t>
        </is>
      </c>
      <c r="B69" s="20" t="inlineStr">
        <is>
          <t>Musterportfolio Süd I GmbH</t>
        </is>
      </c>
      <c r="C69" s="20" t="inlineStr">
        <is>
          <t>Simon Gruber</t>
        </is>
      </c>
      <c r="D69" s="46" t="n">
        <v>43813</v>
      </c>
      <c r="E69" s="41" t="n">
        <v>64929.48</v>
      </c>
      <c r="F69" s="41" t="n">
        <v>8925</v>
      </c>
      <c r="G69" s="41" t="n">
        <v>4347</v>
      </c>
      <c r="H69" s="41" t="n">
        <v>0</v>
      </c>
      <c r="I69" s="41" t="n">
        <v>-127.65</v>
      </c>
      <c r="J69" s="41" t="n">
        <v>60</v>
      </c>
      <c r="K69" s="41" t="n">
        <v>64929.48</v>
      </c>
      <c r="L69" s="41" t="n">
        <v>8925</v>
      </c>
      <c r="M69" s="41" t="n">
        <v>4347</v>
      </c>
      <c r="N69" s="41" t="n">
        <v>0</v>
      </c>
      <c r="O69" s="41" t="n">
        <v>-127.65</v>
      </c>
      <c r="P69" s="41" t="n">
        <v>60</v>
      </c>
      <c r="Q69" s="41">
        <f>SUM(E69:J69)</f>
        <v/>
      </c>
      <c r="R69" s="41">
        <f>SUM(K69:P69)</f>
        <v/>
      </c>
      <c r="S69" s="41">
        <f>(E69+F69+G69)-(K69+L69+M69)</f>
        <v/>
      </c>
      <c r="T69" s="41">
        <f>H69-N69</f>
        <v/>
      </c>
      <c r="U69" s="41">
        <f>I69-O69</f>
        <v/>
      </c>
      <c r="V69" s="41">
        <f>J69-P69</f>
        <v/>
      </c>
      <c r="W69" s="41">
        <f>Q69-R69</f>
        <v/>
      </c>
    </row>
    <row r="70">
      <c r="A70" s="27" t="inlineStr">
        <is>
          <t>LK-0070</t>
        </is>
      </c>
      <c r="B70" s="27" t="inlineStr">
        <is>
          <t>Musterportfolio Süd II GmbH</t>
        </is>
      </c>
      <c r="C70" s="27" t="inlineStr">
        <is>
          <t>Florian Lechner</t>
        </is>
      </c>
      <c r="D70" s="49" t="n">
        <v>43796</v>
      </c>
      <c r="E70" s="42" t="n">
        <v>12502.14</v>
      </c>
      <c r="F70" s="42" t="n">
        <v>2751</v>
      </c>
      <c r="G70" s="42" t="n">
        <v>1365</v>
      </c>
      <c r="H70" s="42" t="n">
        <v>0</v>
      </c>
      <c r="I70" s="42" t="n">
        <v>269.35</v>
      </c>
      <c r="J70" s="42" t="n">
        <v>0</v>
      </c>
      <c r="K70" s="42" t="n">
        <v>12502.14</v>
      </c>
      <c r="L70" s="42" t="n">
        <v>2685.5</v>
      </c>
      <c r="M70" s="42" t="n">
        <v>1339</v>
      </c>
      <c r="N70" s="42" t="n">
        <v>0</v>
      </c>
      <c r="O70" s="42" t="n">
        <v>269.35</v>
      </c>
      <c r="P70" s="42" t="n">
        <v>0</v>
      </c>
      <c r="Q70" s="42">
        <f>SUM(E70:J70)</f>
        <v/>
      </c>
      <c r="R70" s="42">
        <f>SUM(K70:P70)</f>
        <v/>
      </c>
      <c r="S70" s="42">
        <f>(E70+F70+G70)-(K70+L70+M70)</f>
        <v/>
      </c>
      <c r="T70" s="42">
        <f>H70-N70</f>
        <v/>
      </c>
      <c r="U70" s="42">
        <f>I70-O70</f>
        <v/>
      </c>
      <c r="V70" s="42">
        <f>J70-P70</f>
        <v/>
      </c>
      <c r="W70" s="42">
        <f>Q70-R70</f>
        <v/>
      </c>
    </row>
    <row r="71">
      <c r="A71" s="20" t="inlineStr">
        <is>
          <t>LK-0071</t>
        </is>
      </c>
      <c r="B71" s="20" t="inlineStr">
        <is>
          <t>Musterportfolio Süd I GmbH</t>
        </is>
      </c>
      <c r="C71" s="20" t="inlineStr">
        <is>
          <t>Tobias Huber</t>
        </is>
      </c>
      <c r="D71" s="46" t="n">
        <v>45831</v>
      </c>
      <c r="E71" s="41" t="n">
        <v>20097.6</v>
      </c>
      <c r="F71" s="41" t="n">
        <v>2752</v>
      </c>
      <c r="G71" s="41" t="n">
        <v>1216</v>
      </c>
      <c r="H71" s="41" t="n">
        <v>3768.3</v>
      </c>
      <c r="I71" s="41" t="n">
        <v>0</v>
      </c>
      <c r="J71" s="41" t="n">
        <v>60</v>
      </c>
      <c r="K71" s="41" t="n">
        <v>17711.01</v>
      </c>
      <c r="L71" s="41" t="n">
        <v>2322</v>
      </c>
      <c r="M71" s="41" t="n">
        <v>1216</v>
      </c>
      <c r="N71" s="41" t="n">
        <v>3768.3</v>
      </c>
      <c r="O71" s="41" t="n">
        <v>0</v>
      </c>
      <c r="P71" s="41" t="n">
        <v>60</v>
      </c>
      <c r="Q71" s="41">
        <f>SUM(E71:J71)</f>
        <v/>
      </c>
      <c r="R71" s="41">
        <f>SUM(K71:P71)</f>
        <v/>
      </c>
      <c r="S71" s="41">
        <f>(E71+F71+G71)-(K71+L71+M71)</f>
        <v/>
      </c>
      <c r="T71" s="41">
        <f>H71-N71</f>
        <v/>
      </c>
      <c r="U71" s="41">
        <f>I71-O71</f>
        <v/>
      </c>
      <c r="V71" s="41">
        <f>J71-P71</f>
        <v/>
      </c>
      <c r="W71" s="41">
        <f>Q71-R71</f>
        <v/>
      </c>
    </row>
    <row r="72">
      <c r="A72" s="27" t="inlineStr">
        <is>
          <t>LK-0072</t>
        </is>
      </c>
      <c r="B72" s="27" t="inlineStr">
        <is>
          <t>Musterportfolio Süd II GmbH</t>
        </is>
      </c>
      <c r="C72" s="27" t="inlineStr">
        <is>
          <t>Hannah Winkler</t>
        </is>
      </c>
      <c r="D72" s="49" t="n">
        <v>43418</v>
      </c>
      <c r="E72" s="42" t="n">
        <v>24634.89</v>
      </c>
      <c r="F72" s="42" t="n">
        <v>4578</v>
      </c>
      <c r="G72" s="42" t="n">
        <v>1554</v>
      </c>
      <c r="H72" s="42" t="n">
        <v>0</v>
      </c>
      <c r="I72" s="42" t="n">
        <v>-158.43</v>
      </c>
      <c r="J72" s="42" t="n">
        <v>35</v>
      </c>
      <c r="K72" s="42" t="n">
        <v>19355.99</v>
      </c>
      <c r="L72" s="42" t="n">
        <v>3597</v>
      </c>
      <c r="M72" s="42" t="n">
        <v>1228.4</v>
      </c>
      <c r="N72" s="42" t="n">
        <v>0</v>
      </c>
      <c r="O72" s="42" t="n">
        <v>-158.43</v>
      </c>
      <c r="P72" s="42" t="n">
        <v>35</v>
      </c>
      <c r="Q72" s="42">
        <f>SUM(E72:J72)</f>
        <v/>
      </c>
      <c r="R72" s="42">
        <f>SUM(K72:P72)</f>
        <v/>
      </c>
      <c r="S72" s="42">
        <f>(E72+F72+G72)-(K72+L72+M72)</f>
        <v/>
      </c>
      <c r="T72" s="42">
        <f>H72-N72</f>
        <v/>
      </c>
      <c r="U72" s="42">
        <f>I72-O72</f>
        <v/>
      </c>
      <c r="V72" s="42">
        <f>J72-P72</f>
        <v/>
      </c>
      <c r="W72" s="42">
        <f>Q72-R72</f>
        <v/>
      </c>
    </row>
    <row r="73">
      <c r="A73" s="20" t="inlineStr">
        <is>
          <t>LK-0073</t>
        </is>
      </c>
      <c r="B73" s="20" t="inlineStr">
        <is>
          <t>Musterportfolio Süd I GmbH</t>
        </is>
      </c>
      <c r="C73" s="20" t="inlineStr">
        <is>
          <t>David Berger</t>
        </is>
      </c>
      <c r="D73" s="46" t="n">
        <v>43837</v>
      </c>
      <c r="E73" s="41" t="n">
        <v>30030.21</v>
      </c>
      <c r="F73" s="41" t="n">
        <v>4662</v>
      </c>
      <c r="G73" s="41" t="n">
        <v>1890</v>
      </c>
      <c r="H73" s="41" t="n">
        <v>0</v>
      </c>
      <c r="I73" s="41" t="n">
        <v>425.9</v>
      </c>
      <c r="J73" s="41" t="n">
        <v>35</v>
      </c>
      <c r="K73" s="41" t="n">
        <v>30030.21</v>
      </c>
      <c r="L73" s="41" t="n">
        <v>4662</v>
      </c>
      <c r="M73" s="41" t="n">
        <v>1890</v>
      </c>
      <c r="N73" s="41" t="n">
        <v>0</v>
      </c>
      <c r="O73" s="41" t="n">
        <v>425.9</v>
      </c>
      <c r="P73" s="41" t="n">
        <v>35</v>
      </c>
      <c r="Q73" s="41">
        <f>SUM(E73:J73)</f>
        <v/>
      </c>
      <c r="R73" s="41">
        <f>SUM(K73:P73)</f>
        <v/>
      </c>
      <c r="S73" s="41">
        <f>(E73+F73+G73)-(K73+L73+M73)</f>
        <v/>
      </c>
      <c r="T73" s="41">
        <f>H73-N73</f>
        <v/>
      </c>
      <c r="U73" s="41">
        <f>I73-O73</f>
        <v/>
      </c>
      <c r="V73" s="41">
        <f>J73-P73</f>
        <v/>
      </c>
      <c r="W73" s="41">
        <f>Q73-R73</f>
        <v/>
      </c>
    </row>
    <row r="74">
      <c r="A74" s="27" t="inlineStr">
        <is>
          <t>LK-0074</t>
        </is>
      </c>
      <c r="B74" s="27" t="inlineStr">
        <is>
          <t>Musterportfolio Süd II GmbH</t>
        </is>
      </c>
      <c r="C74" s="27" t="inlineStr">
        <is>
          <t>Marie Schmid</t>
        </is>
      </c>
      <c r="D74" s="49" t="n">
        <v>45090</v>
      </c>
      <c r="E74" s="42" t="n">
        <v>48899.97</v>
      </c>
      <c r="F74" s="42" t="n">
        <v>9093</v>
      </c>
      <c r="G74" s="42" t="n">
        <v>3717</v>
      </c>
      <c r="H74" s="42" t="n">
        <v>0</v>
      </c>
      <c r="I74" s="42" t="n">
        <v>499.84</v>
      </c>
      <c r="J74" s="42" t="n">
        <v>120</v>
      </c>
      <c r="K74" s="42" t="n">
        <v>48899.97</v>
      </c>
      <c r="L74" s="42" t="n">
        <v>9093</v>
      </c>
      <c r="M74" s="42" t="n">
        <v>3717</v>
      </c>
      <c r="N74" s="42" t="n">
        <v>0</v>
      </c>
      <c r="O74" s="42" t="n">
        <v>499.84</v>
      </c>
      <c r="P74" s="42" t="n">
        <v>120</v>
      </c>
      <c r="Q74" s="42">
        <f>SUM(E74:J74)</f>
        <v/>
      </c>
      <c r="R74" s="42">
        <f>SUM(K74:P74)</f>
        <v/>
      </c>
      <c r="S74" s="42">
        <f>(E74+F74+G74)-(K74+L74+M74)</f>
        <v/>
      </c>
      <c r="T74" s="42">
        <f>H74-N74</f>
        <v/>
      </c>
      <c r="U74" s="42">
        <f>I74-O74</f>
        <v/>
      </c>
      <c r="V74" s="42">
        <f>J74-P74</f>
        <v/>
      </c>
      <c r="W74" s="42">
        <f>Q74-R74</f>
        <v/>
      </c>
    </row>
    <row r="75">
      <c r="A75" s="20" t="inlineStr">
        <is>
          <t>LK-0075</t>
        </is>
      </c>
      <c r="B75" s="20" t="inlineStr">
        <is>
          <t>Musterportfolio Süd I GmbH</t>
        </is>
      </c>
      <c r="C75" s="20" t="inlineStr">
        <is>
          <t>Paul Wagner</t>
        </is>
      </c>
      <c r="D75" s="46" t="n">
        <v>44977</v>
      </c>
      <c r="E75" s="41" t="n">
        <v>30550.59</v>
      </c>
      <c r="F75" s="41" t="n">
        <v>5271</v>
      </c>
      <c r="G75" s="41" t="n">
        <v>2058</v>
      </c>
      <c r="H75" s="41" t="n">
        <v>0</v>
      </c>
      <c r="I75" s="41" t="n">
        <v>-401.32</v>
      </c>
      <c r="J75" s="41" t="n">
        <v>60</v>
      </c>
      <c r="K75" s="41" t="n">
        <v>23276.64</v>
      </c>
      <c r="L75" s="41" t="n">
        <v>4267</v>
      </c>
      <c r="M75" s="41" t="n">
        <v>1626.8</v>
      </c>
      <c r="N75" s="41" t="n">
        <v>0</v>
      </c>
      <c r="O75" s="41" t="n">
        <v>-401.32</v>
      </c>
      <c r="P75" s="41" t="n">
        <v>60</v>
      </c>
      <c r="Q75" s="41">
        <f>SUM(E75:J75)</f>
        <v/>
      </c>
      <c r="R75" s="41">
        <f>SUM(K75:P75)</f>
        <v/>
      </c>
      <c r="S75" s="41">
        <f>(E75+F75+G75)-(K75+L75+M75)</f>
        <v/>
      </c>
      <c r="T75" s="41">
        <f>H75-N75</f>
        <v/>
      </c>
      <c r="U75" s="41">
        <f>I75-O75</f>
        <v/>
      </c>
      <c r="V75" s="41">
        <f>J75-P75</f>
        <v/>
      </c>
      <c r="W75" s="41">
        <f>Q75-R75</f>
        <v/>
      </c>
    </row>
    <row r="76">
      <c r="A76" s="27" t="inlineStr">
        <is>
          <t>LK-0076</t>
        </is>
      </c>
      <c r="B76" s="27" t="inlineStr">
        <is>
          <t>Musterportfolio Süd I GmbH</t>
        </is>
      </c>
      <c r="C76" s="27" t="inlineStr">
        <is>
          <t>Sophie Maier</t>
        </is>
      </c>
      <c r="D76" s="49" t="n">
        <v>44323</v>
      </c>
      <c r="E76" s="42" t="n">
        <v>45186.54</v>
      </c>
      <c r="F76" s="42" t="n">
        <v>8967</v>
      </c>
      <c r="G76" s="42" t="n">
        <v>3108</v>
      </c>
      <c r="H76" s="42" t="n">
        <v>0</v>
      </c>
      <c r="I76" s="42" t="n">
        <v>125.31</v>
      </c>
      <c r="J76" s="42" t="n">
        <v>35</v>
      </c>
      <c r="K76" s="42" t="n">
        <v>45186.54</v>
      </c>
      <c r="L76" s="42" t="n">
        <v>8967</v>
      </c>
      <c r="M76" s="42" t="n">
        <v>3108</v>
      </c>
      <c r="N76" s="42" t="n">
        <v>0</v>
      </c>
      <c r="O76" s="42" t="n">
        <v>0</v>
      </c>
      <c r="P76" s="42" t="n">
        <v>35</v>
      </c>
      <c r="Q76" s="42">
        <f>SUM(E76:J76)</f>
        <v/>
      </c>
      <c r="R76" s="42">
        <f>SUM(K76:P76)</f>
        <v/>
      </c>
      <c r="S76" s="42">
        <f>(E76+F76+G76)-(K76+L76+M76)</f>
        <v/>
      </c>
      <c r="T76" s="42">
        <f>H76-N76</f>
        <v/>
      </c>
      <c r="U76" s="42">
        <f>I76-O76</f>
        <v/>
      </c>
      <c r="V76" s="42">
        <f>J76-P76</f>
        <v/>
      </c>
      <c r="W76" s="42">
        <f>Q76-R76</f>
        <v/>
      </c>
    </row>
    <row r="77">
      <c r="A77" s="20" t="inlineStr">
        <is>
          <t>LK-0077</t>
        </is>
      </c>
      <c r="B77" s="20" t="inlineStr">
        <is>
          <t>Musterportfolio Süd I GmbH</t>
        </is>
      </c>
      <c r="C77" s="20" t="inlineStr">
        <is>
          <t>Elias Bauer</t>
        </is>
      </c>
      <c r="D77" s="46" t="n">
        <v>45456</v>
      </c>
      <c r="E77" s="41" t="n">
        <v>23925.51</v>
      </c>
      <c r="F77" s="41" t="n">
        <v>4074</v>
      </c>
      <c r="G77" s="41" t="n">
        <v>2058</v>
      </c>
      <c r="H77" s="41" t="n">
        <v>0</v>
      </c>
      <c r="I77" s="41" t="n">
        <v>43.4</v>
      </c>
      <c r="J77" s="41" t="n">
        <v>35</v>
      </c>
      <c r="K77" s="41" t="n">
        <v>23925.51</v>
      </c>
      <c r="L77" s="41" t="n">
        <v>4074</v>
      </c>
      <c r="M77" s="41" t="n">
        <v>2058</v>
      </c>
      <c r="N77" s="41" t="n">
        <v>0</v>
      </c>
      <c r="O77" s="41" t="n">
        <v>43.4</v>
      </c>
      <c r="P77" s="41" t="n">
        <v>35</v>
      </c>
      <c r="Q77" s="41">
        <f>SUM(E77:J77)</f>
        <v/>
      </c>
      <c r="R77" s="41">
        <f>SUM(K77:P77)</f>
        <v/>
      </c>
      <c r="S77" s="41">
        <f>(E77+F77+G77)-(K77+L77+M77)</f>
        <v/>
      </c>
      <c r="T77" s="41">
        <f>H77-N77</f>
        <v/>
      </c>
      <c r="U77" s="41">
        <f>I77-O77</f>
        <v/>
      </c>
      <c r="V77" s="41">
        <f>J77-P77</f>
        <v/>
      </c>
      <c r="W77" s="41">
        <f>Q77-R77</f>
        <v/>
      </c>
    </row>
    <row r="78">
      <c r="A78" s="27" t="inlineStr">
        <is>
          <t>LK-0078</t>
        </is>
      </c>
      <c r="B78" s="27" t="inlineStr">
        <is>
          <t>Musterportfolio Süd II GmbH</t>
        </is>
      </c>
      <c r="C78" s="27" t="inlineStr">
        <is>
          <t>Lukas Hofmann</t>
        </is>
      </c>
      <c r="D78" s="49" t="n">
        <v>42987</v>
      </c>
      <c r="E78" s="42" t="n">
        <v>29129.31</v>
      </c>
      <c r="F78" s="42" t="n">
        <v>3843</v>
      </c>
      <c r="G78" s="42" t="n">
        <v>1869</v>
      </c>
      <c r="H78" s="42" t="n">
        <v>0</v>
      </c>
      <c r="I78" s="42" t="n">
        <v>-382.53</v>
      </c>
      <c r="J78" s="42" t="n">
        <v>35</v>
      </c>
      <c r="K78" s="42" t="n">
        <v>29129.31</v>
      </c>
      <c r="L78" s="42" t="n">
        <v>3843</v>
      </c>
      <c r="M78" s="42" t="n">
        <v>1869</v>
      </c>
      <c r="N78" s="42" t="n">
        <v>0</v>
      </c>
      <c r="O78" s="42" t="n">
        <v>-382.53</v>
      </c>
      <c r="P78" s="42" t="n">
        <v>35</v>
      </c>
      <c r="Q78" s="42">
        <f>SUM(E78:J78)</f>
        <v/>
      </c>
      <c r="R78" s="42">
        <f>SUM(K78:P78)</f>
        <v/>
      </c>
      <c r="S78" s="42">
        <f>(E78+F78+G78)-(K78+L78+M78)</f>
        <v/>
      </c>
      <c r="T78" s="42">
        <f>H78-N78</f>
        <v/>
      </c>
      <c r="U78" s="42">
        <f>I78-O78</f>
        <v/>
      </c>
      <c r="V78" s="42">
        <f>J78-P78</f>
        <v/>
      </c>
      <c r="W78" s="42">
        <f>Q78-R78</f>
        <v/>
      </c>
    </row>
    <row r="79">
      <c r="A79" s="20" t="inlineStr">
        <is>
          <t>LK-0079</t>
        </is>
      </c>
      <c r="B79" s="20" t="inlineStr">
        <is>
          <t>Musterportfolio Süd II GmbH</t>
        </is>
      </c>
      <c r="C79" s="20" t="inlineStr">
        <is>
          <t>Emilia Hofmann</t>
        </is>
      </c>
      <c r="D79" s="46" t="n">
        <v>44113</v>
      </c>
      <c r="E79" s="41" t="n">
        <v>31224.06</v>
      </c>
      <c r="F79" s="41" t="n">
        <v>5775</v>
      </c>
      <c r="G79" s="41" t="n">
        <v>2562</v>
      </c>
      <c r="H79" s="41" t="n">
        <v>0</v>
      </c>
      <c r="I79" s="41" t="n">
        <v>531.11</v>
      </c>
      <c r="J79" s="41" t="n">
        <v>0</v>
      </c>
      <c r="K79" s="41" t="n">
        <v>31224.06</v>
      </c>
      <c r="L79" s="41" t="n">
        <v>5775</v>
      </c>
      <c r="M79" s="41" t="n">
        <v>2562</v>
      </c>
      <c r="N79" s="41" t="n">
        <v>0</v>
      </c>
      <c r="O79" s="41" t="n">
        <v>531.11</v>
      </c>
      <c r="P79" s="41" t="n">
        <v>0</v>
      </c>
      <c r="Q79" s="41">
        <f>SUM(E79:J79)</f>
        <v/>
      </c>
      <c r="R79" s="41">
        <f>SUM(K79:P79)</f>
        <v/>
      </c>
      <c r="S79" s="41">
        <f>(E79+F79+G79)-(K79+L79+M79)</f>
        <v/>
      </c>
      <c r="T79" s="41">
        <f>H79-N79</f>
        <v/>
      </c>
      <c r="U79" s="41">
        <f>I79-O79</f>
        <v/>
      </c>
      <c r="V79" s="41">
        <f>J79-P79</f>
        <v/>
      </c>
      <c r="W79" s="41">
        <f>Q79-R79</f>
        <v/>
      </c>
    </row>
    <row r="80">
      <c r="A80" s="27" t="inlineStr">
        <is>
          <t>LK-0080</t>
        </is>
      </c>
      <c r="B80" s="27" t="inlineStr">
        <is>
          <t>Musterportfolio Süd II GmbH</t>
        </is>
      </c>
      <c r="C80" s="27" t="inlineStr">
        <is>
          <t>Jonas Kellner</t>
        </is>
      </c>
      <c r="D80" s="49" t="n">
        <v>44585</v>
      </c>
      <c r="E80" s="42" t="n">
        <v>19107.06</v>
      </c>
      <c r="F80" s="42" t="n">
        <v>2247</v>
      </c>
      <c r="G80" s="42" t="n">
        <v>861</v>
      </c>
      <c r="H80" s="42" t="n">
        <v>0</v>
      </c>
      <c r="I80" s="42" t="n">
        <v>-85.20999999999999</v>
      </c>
      <c r="J80" s="42" t="n">
        <v>60</v>
      </c>
      <c r="K80" s="42" t="n">
        <v>19107.06</v>
      </c>
      <c r="L80" s="42" t="n">
        <v>2247</v>
      </c>
      <c r="M80" s="42" t="n">
        <v>861</v>
      </c>
      <c r="N80" s="42" t="n">
        <v>0</v>
      </c>
      <c r="O80" s="42" t="n">
        <v>-85.20999999999999</v>
      </c>
      <c r="P80" s="42" t="n">
        <v>60</v>
      </c>
      <c r="Q80" s="42">
        <f>SUM(E80:J80)</f>
        <v/>
      </c>
      <c r="R80" s="42">
        <f>SUM(K80:P80)</f>
        <v/>
      </c>
      <c r="S80" s="42">
        <f>(E80+F80+G80)-(K80+L80+M80)</f>
        <v/>
      </c>
      <c r="T80" s="42">
        <f>H80-N80</f>
        <v/>
      </c>
      <c r="U80" s="42">
        <f>I80-O80</f>
        <v/>
      </c>
      <c r="V80" s="42">
        <f>J80-P80</f>
        <v/>
      </c>
      <c r="W80" s="42">
        <f>Q80-R80</f>
        <v/>
      </c>
    </row>
    <row r="81">
      <c r="A81" s="20" t="inlineStr">
        <is>
          <t>LK-0082</t>
        </is>
      </c>
      <c r="B81" s="20" t="inlineStr">
        <is>
          <t>Musterportfolio Süd II GmbH</t>
        </is>
      </c>
      <c r="C81" s="20" t="inlineStr">
        <is>
          <t>Leon Lang</t>
        </is>
      </c>
      <c r="D81" s="46" t="n">
        <v>42513</v>
      </c>
      <c r="E81" s="41" t="n">
        <v>30199.05</v>
      </c>
      <c r="F81" s="41" t="n">
        <v>5565</v>
      </c>
      <c r="G81" s="41" t="n">
        <v>2163</v>
      </c>
      <c r="H81" s="41" t="n">
        <v>0</v>
      </c>
      <c r="I81" s="41" t="n">
        <v>-290.19</v>
      </c>
      <c r="J81" s="41" t="n">
        <v>0</v>
      </c>
      <c r="K81" s="41" t="n">
        <v>30199.05</v>
      </c>
      <c r="L81" s="41" t="n">
        <v>5565</v>
      </c>
      <c r="M81" s="41" t="n">
        <v>2163</v>
      </c>
      <c r="N81" s="41" t="n">
        <v>0</v>
      </c>
      <c r="O81" s="41" t="n">
        <v>-290.19</v>
      </c>
      <c r="P81" s="41" t="n">
        <v>0</v>
      </c>
      <c r="Q81" s="41">
        <f>SUM(E81:J81)</f>
        <v/>
      </c>
      <c r="R81" s="41">
        <f>SUM(K81:P81)</f>
        <v/>
      </c>
      <c r="S81" s="41">
        <f>(E81+F81+G81)-(K81+L81+M81)</f>
        <v/>
      </c>
      <c r="T81" s="41">
        <f>H81-N81</f>
        <v/>
      </c>
      <c r="U81" s="41">
        <f>I81-O81</f>
        <v/>
      </c>
      <c r="V81" s="41">
        <f>J81-P81</f>
        <v/>
      </c>
      <c r="W81" s="41">
        <f>Q81-R81</f>
        <v/>
      </c>
    </row>
    <row r="82">
      <c r="A82" s="27" t="inlineStr">
        <is>
          <t>LK-0083</t>
        </is>
      </c>
      <c r="B82" s="27" t="inlineStr">
        <is>
          <t>Musterportfolio Süd II GmbH</t>
        </is>
      </c>
      <c r="C82" s="27" t="inlineStr">
        <is>
          <t>Paul Graf</t>
        </is>
      </c>
      <c r="D82" s="49" t="n">
        <v>45367</v>
      </c>
      <c r="E82" s="42" t="n">
        <v>49487.13</v>
      </c>
      <c r="F82" s="42" t="n">
        <v>9093</v>
      </c>
      <c r="G82" s="42" t="n">
        <v>4263</v>
      </c>
      <c r="H82" s="42" t="n">
        <v>0</v>
      </c>
      <c r="I82" s="42" t="n">
        <v>77.95999999999999</v>
      </c>
      <c r="J82" s="42" t="n">
        <v>60</v>
      </c>
      <c r="K82" s="42" t="n">
        <v>49487.13</v>
      </c>
      <c r="L82" s="42" t="n">
        <v>9093</v>
      </c>
      <c r="M82" s="42" t="n">
        <v>4263</v>
      </c>
      <c r="N82" s="42" t="n">
        <v>0</v>
      </c>
      <c r="O82" s="42" t="n">
        <v>77.95999999999999</v>
      </c>
      <c r="P82" s="42" t="n">
        <v>60</v>
      </c>
      <c r="Q82" s="42">
        <f>SUM(E82:J82)</f>
        <v/>
      </c>
      <c r="R82" s="42">
        <f>SUM(K82:P82)</f>
        <v/>
      </c>
      <c r="S82" s="42">
        <f>(E82+F82+G82)-(K82+L82+M82)</f>
        <v/>
      </c>
      <c r="T82" s="42">
        <f>H82-N82</f>
        <v/>
      </c>
      <c r="U82" s="42">
        <f>I82-O82</f>
        <v/>
      </c>
      <c r="V82" s="42">
        <f>J82-P82</f>
        <v/>
      </c>
      <c r="W82" s="42">
        <f>Q82-R82</f>
        <v/>
      </c>
    </row>
    <row r="83">
      <c r="A83" s="20" t="inlineStr">
        <is>
          <t>LK-0084</t>
        </is>
      </c>
      <c r="B83" s="20" t="inlineStr">
        <is>
          <t>Musterportfolio Süd I GmbH</t>
        </is>
      </c>
      <c r="C83" s="20" t="inlineStr">
        <is>
          <t>Jonas Hofmann</t>
        </is>
      </c>
      <c r="D83" s="46" t="n">
        <v>45074</v>
      </c>
      <c r="E83" s="41" t="n">
        <v>14654.85</v>
      </c>
      <c r="F83" s="41" t="n">
        <v>2709</v>
      </c>
      <c r="G83" s="41" t="n">
        <v>1050</v>
      </c>
      <c r="H83" s="41" t="n">
        <v>0</v>
      </c>
      <c r="I83" s="41" t="n">
        <v>-265.89</v>
      </c>
      <c r="J83" s="41" t="n">
        <v>0</v>
      </c>
      <c r="K83" s="41" t="n">
        <v>14654.85</v>
      </c>
      <c r="L83" s="41" t="n">
        <v>2709</v>
      </c>
      <c r="M83" s="41" t="n">
        <v>1050</v>
      </c>
      <c r="N83" s="41" t="n">
        <v>0</v>
      </c>
      <c r="O83" s="41" t="n">
        <v>-265.89</v>
      </c>
      <c r="P83" s="41" t="n">
        <v>0</v>
      </c>
      <c r="Q83" s="41">
        <f>SUM(E83:J83)</f>
        <v/>
      </c>
      <c r="R83" s="41">
        <f>SUM(K83:P83)</f>
        <v/>
      </c>
      <c r="S83" s="41">
        <f>(E83+F83+G83)-(K83+L83+M83)</f>
        <v/>
      </c>
      <c r="T83" s="41">
        <f>H83-N83</f>
        <v/>
      </c>
      <c r="U83" s="41">
        <f>I83-O83</f>
        <v/>
      </c>
      <c r="V83" s="41">
        <f>J83-P83</f>
        <v/>
      </c>
      <c r="W83" s="41">
        <f>Q83-R83</f>
        <v/>
      </c>
    </row>
    <row r="84">
      <c r="A84" s="27" t="inlineStr">
        <is>
          <t>LK-0085</t>
        </is>
      </c>
      <c r="B84" s="27" t="inlineStr">
        <is>
          <t>Musterportfolio Süd I GmbH</t>
        </is>
      </c>
      <c r="C84" s="27" t="inlineStr">
        <is>
          <t>Maximilian Obermeier</t>
        </is>
      </c>
      <c r="D84" s="49" t="n">
        <v>45871</v>
      </c>
      <c r="E84" s="42" t="n">
        <v>19204.08</v>
      </c>
      <c r="F84" s="42" t="n">
        <v>3164</v>
      </c>
      <c r="G84" s="42" t="n">
        <v>1218</v>
      </c>
      <c r="H84" s="42" t="n">
        <v>4115.16</v>
      </c>
      <c r="I84" s="42" t="n">
        <v>0</v>
      </c>
      <c r="J84" s="42" t="n">
        <v>0</v>
      </c>
      <c r="K84" s="42" t="n">
        <v>19204.08</v>
      </c>
      <c r="L84" s="42" t="n">
        <v>3164</v>
      </c>
      <c r="M84" s="42" t="n">
        <v>1218</v>
      </c>
      <c r="N84" s="42" t="n">
        <v>4115.16</v>
      </c>
      <c r="O84" s="42" t="n">
        <v>0</v>
      </c>
      <c r="P84" s="42" t="n">
        <v>0</v>
      </c>
      <c r="Q84" s="42">
        <f>SUM(E84:J84)</f>
        <v/>
      </c>
      <c r="R84" s="42">
        <f>SUM(K84:P84)</f>
        <v/>
      </c>
      <c r="S84" s="42">
        <f>(E84+F84+G84)-(K84+L84+M84)</f>
        <v/>
      </c>
      <c r="T84" s="42">
        <f>H84-N84</f>
        <v/>
      </c>
      <c r="U84" s="42">
        <f>I84-O84</f>
        <v/>
      </c>
      <c r="V84" s="42">
        <f>J84-P84</f>
        <v/>
      </c>
      <c r="W84" s="42">
        <f>Q84-R84</f>
        <v/>
      </c>
    </row>
    <row r="85">
      <c r="A85" s="20" t="inlineStr">
        <is>
          <t>LK-0086</t>
        </is>
      </c>
      <c r="B85" s="20" t="inlineStr">
        <is>
          <t>Musterportfolio Süd I GmbH</t>
        </is>
      </c>
      <c r="C85" s="20" t="inlineStr">
        <is>
          <t>Johanna Seidl</t>
        </is>
      </c>
      <c r="D85" s="46" t="n">
        <v>42238</v>
      </c>
      <c r="E85" s="41" t="n">
        <v>14399.49</v>
      </c>
      <c r="F85" s="41" t="n">
        <v>2457</v>
      </c>
      <c r="G85" s="41" t="n">
        <v>1071</v>
      </c>
      <c r="H85" s="41" t="n">
        <v>0</v>
      </c>
      <c r="I85" s="41" t="n">
        <v>354.18</v>
      </c>
      <c r="J85" s="41" t="n">
        <v>60</v>
      </c>
      <c r="K85" s="41" t="n">
        <v>14399.49</v>
      </c>
      <c r="L85" s="41" t="n">
        <v>2457</v>
      </c>
      <c r="M85" s="41" t="n">
        <v>1071</v>
      </c>
      <c r="N85" s="41" t="n">
        <v>0</v>
      </c>
      <c r="O85" s="41" t="n">
        <v>354.18</v>
      </c>
      <c r="P85" s="41" t="n">
        <v>60</v>
      </c>
      <c r="Q85" s="41">
        <f>SUM(E85:J85)</f>
        <v/>
      </c>
      <c r="R85" s="41">
        <f>SUM(K85:P85)</f>
        <v/>
      </c>
      <c r="S85" s="41">
        <f>(E85+F85+G85)-(K85+L85+M85)</f>
        <v/>
      </c>
      <c r="T85" s="41">
        <f>H85-N85</f>
        <v/>
      </c>
      <c r="U85" s="41">
        <f>I85-O85</f>
        <v/>
      </c>
      <c r="V85" s="41">
        <f>J85-P85</f>
        <v/>
      </c>
      <c r="W85" s="41">
        <f>Q85-R85</f>
        <v/>
      </c>
    </row>
    <row r="86">
      <c r="A86" s="27" t="inlineStr">
        <is>
          <t>LK-0087</t>
        </is>
      </c>
      <c r="B86" s="27" t="inlineStr">
        <is>
          <t>Musterportfolio Süd I GmbH</t>
        </is>
      </c>
      <c r="C86" s="27" t="inlineStr">
        <is>
          <t>Johanna Wagner</t>
        </is>
      </c>
      <c r="D86" s="49" t="n">
        <v>42465</v>
      </c>
      <c r="E86" s="42" t="n">
        <v>50092.98</v>
      </c>
      <c r="F86" s="42" t="n">
        <v>6930</v>
      </c>
      <c r="G86" s="42" t="n">
        <v>2751</v>
      </c>
      <c r="H86" s="42" t="n">
        <v>0</v>
      </c>
      <c r="I86" s="42" t="n">
        <v>491.79</v>
      </c>
      <c r="J86" s="42" t="n">
        <v>35</v>
      </c>
      <c r="K86" s="42" t="n">
        <v>50092.98</v>
      </c>
      <c r="L86" s="42" t="n">
        <v>6930</v>
      </c>
      <c r="M86" s="42" t="n">
        <v>2751</v>
      </c>
      <c r="N86" s="42" t="n">
        <v>0</v>
      </c>
      <c r="O86" s="42" t="n">
        <v>491.79</v>
      </c>
      <c r="P86" s="42" t="n">
        <v>35</v>
      </c>
      <c r="Q86" s="42">
        <f>SUM(E86:J86)</f>
        <v/>
      </c>
      <c r="R86" s="42">
        <f>SUM(K86:P86)</f>
        <v/>
      </c>
      <c r="S86" s="42">
        <f>(E86+F86+G86)-(K86+L86+M86)</f>
        <v/>
      </c>
      <c r="T86" s="42">
        <f>H86-N86</f>
        <v/>
      </c>
      <c r="U86" s="42">
        <f>I86-O86</f>
        <v/>
      </c>
      <c r="V86" s="42">
        <f>J86-P86</f>
        <v/>
      </c>
      <c r="W86" s="42">
        <f>Q86-R86</f>
        <v/>
      </c>
    </row>
    <row r="87">
      <c r="A87" s="20" t="inlineStr">
        <is>
          <t>LK-0088</t>
        </is>
      </c>
      <c r="B87" s="20" t="inlineStr">
        <is>
          <t>Musterportfolio Süd I GmbH</t>
        </is>
      </c>
      <c r="C87" s="20" t="inlineStr">
        <is>
          <t>Lukas Graf</t>
        </is>
      </c>
      <c r="D87" s="46" t="n">
        <v>46174</v>
      </c>
      <c r="E87" s="41" t="n">
        <v>6198.52</v>
      </c>
      <c r="F87" s="41" t="n">
        <v>880</v>
      </c>
      <c r="G87" s="41" t="n">
        <v>308</v>
      </c>
      <c r="H87" s="41" t="n">
        <v>4648.89</v>
      </c>
      <c r="I87" s="41" t="n">
        <v>0</v>
      </c>
      <c r="J87" s="41" t="n">
        <v>60</v>
      </c>
      <c r="K87" s="41" t="n">
        <v>0</v>
      </c>
      <c r="L87" s="41" t="n">
        <v>220</v>
      </c>
      <c r="M87" s="41" t="n">
        <v>77</v>
      </c>
      <c r="N87" s="41" t="n">
        <v>3099.26</v>
      </c>
      <c r="O87" s="41" t="n">
        <v>0</v>
      </c>
      <c r="P87" s="41" t="n">
        <v>60</v>
      </c>
      <c r="Q87" s="41">
        <f>SUM(E87:J87)</f>
        <v/>
      </c>
      <c r="R87" s="41">
        <f>SUM(K87:P87)</f>
        <v/>
      </c>
      <c r="S87" s="41">
        <f>(E87+F87+G87)-(K87+L87+M87)</f>
        <v/>
      </c>
      <c r="T87" s="41">
        <f>H87-N87</f>
        <v/>
      </c>
      <c r="U87" s="41">
        <f>I87-O87</f>
        <v/>
      </c>
      <c r="V87" s="41">
        <f>J87-P87</f>
        <v/>
      </c>
      <c r="W87" s="41">
        <f>Q87-R87</f>
        <v/>
      </c>
    </row>
    <row r="88">
      <c r="A88" s="27" t="inlineStr">
        <is>
          <t>LK-0089</t>
        </is>
      </c>
      <c r="B88" s="27" t="inlineStr">
        <is>
          <t>Musterportfolio Süd II GmbH</t>
        </is>
      </c>
      <c r="C88" s="27" t="inlineStr">
        <is>
          <t>Clara Wagner</t>
        </is>
      </c>
      <c r="D88" s="49" t="n">
        <v>43024</v>
      </c>
      <c r="E88" s="42" t="n">
        <v>46458.51</v>
      </c>
      <c r="F88" s="42" t="n">
        <v>7791</v>
      </c>
      <c r="G88" s="42" t="n">
        <v>3255</v>
      </c>
      <c r="H88" s="42" t="n">
        <v>0</v>
      </c>
      <c r="I88" s="42" t="n">
        <v>-297.35</v>
      </c>
      <c r="J88" s="42" t="n">
        <v>0</v>
      </c>
      <c r="K88" s="42" t="n">
        <v>46458.51</v>
      </c>
      <c r="L88" s="42" t="n">
        <v>7791</v>
      </c>
      <c r="M88" s="42" t="n">
        <v>3255</v>
      </c>
      <c r="N88" s="42" t="n">
        <v>0</v>
      </c>
      <c r="O88" s="42" t="n">
        <v>-297.35</v>
      </c>
      <c r="P88" s="42" t="n">
        <v>0</v>
      </c>
      <c r="Q88" s="42">
        <f>SUM(E88:J88)</f>
        <v/>
      </c>
      <c r="R88" s="42">
        <f>SUM(K88:P88)</f>
        <v/>
      </c>
      <c r="S88" s="42">
        <f>(E88+F88+G88)-(K88+L88+M88)</f>
        <v/>
      </c>
      <c r="T88" s="42">
        <f>H88-N88</f>
        <v/>
      </c>
      <c r="U88" s="42">
        <f>I88-O88</f>
        <v/>
      </c>
      <c r="V88" s="42">
        <f>J88-P88</f>
        <v/>
      </c>
      <c r="W88" s="42">
        <f>Q88-R88</f>
        <v/>
      </c>
    </row>
    <row r="89">
      <c r="A89" s="20" t="inlineStr">
        <is>
          <t>LK-0090</t>
        </is>
      </c>
      <c r="B89" s="20" t="inlineStr">
        <is>
          <t>Musterportfolio Süd II GmbH</t>
        </is>
      </c>
      <c r="C89" s="20" t="inlineStr">
        <is>
          <t>Johanna Wagner</t>
        </is>
      </c>
      <c r="D89" s="46" t="n">
        <v>45116</v>
      </c>
      <c r="E89" s="41" t="n">
        <v>64593.9</v>
      </c>
      <c r="F89" s="41" t="n">
        <v>9492</v>
      </c>
      <c r="G89" s="41" t="n">
        <v>3213</v>
      </c>
      <c r="H89" s="41" t="n">
        <v>0</v>
      </c>
      <c r="I89" s="41" t="n">
        <v>388.44</v>
      </c>
      <c r="J89" s="41" t="n">
        <v>0</v>
      </c>
      <c r="K89" s="41" t="n">
        <v>64593.9</v>
      </c>
      <c r="L89" s="41" t="n">
        <v>9492</v>
      </c>
      <c r="M89" s="41" t="n">
        <v>3213</v>
      </c>
      <c r="N89" s="41" t="n">
        <v>0</v>
      </c>
      <c r="O89" s="41" t="n">
        <v>388.44</v>
      </c>
      <c r="P89" s="41" t="n">
        <v>0</v>
      </c>
      <c r="Q89" s="41">
        <f>SUM(E89:J89)</f>
        <v/>
      </c>
      <c r="R89" s="41">
        <f>SUM(K89:P89)</f>
        <v/>
      </c>
      <c r="S89" s="41">
        <f>(E89+F89+G89)-(K89+L89+M89)</f>
        <v/>
      </c>
      <c r="T89" s="41">
        <f>H89-N89</f>
        <v/>
      </c>
      <c r="U89" s="41">
        <f>I89-O89</f>
        <v/>
      </c>
      <c r="V89" s="41">
        <f>J89-P89</f>
        <v/>
      </c>
      <c r="W89" s="41">
        <f>Q89-R89</f>
        <v/>
      </c>
    </row>
    <row r="90">
      <c r="A90" s="27" t="inlineStr">
        <is>
          <t>LK-0091</t>
        </is>
      </c>
      <c r="B90" s="27" t="inlineStr">
        <is>
          <t>Musterportfolio Süd II GmbH</t>
        </is>
      </c>
      <c r="C90" s="27" t="inlineStr">
        <is>
          <t>Katharina Huber</t>
        </is>
      </c>
      <c r="D90" s="49" t="n">
        <v>43862</v>
      </c>
      <c r="E90" s="42" t="n">
        <v>45447.15</v>
      </c>
      <c r="F90" s="42" t="n">
        <v>7917</v>
      </c>
      <c r="G90" s="42" t="n">
        <v>3276</v>
      </c>
      <c r="H90" s="42" t="n">
        <v>0</v>
      </c>
      <c r="I90" s="42" t="n">
        <v>39.65</v>
      </c>
      <c r="J90" s="42" t="n">
        <v>0</v>
      </c>
      <c r="K90" s="42" t="n">
        <v>45447.15</v>
      </c>
      <c r="L90" s="42" t="n">
        <v>7917</v>
      </c>
      <c r="M90" s="42" t="n">
        <v>3276</v>
      </c>
      <c r="N90" s="42" t="n">
        <v>0</v>
      </c>
      <c r="O90" s="42" t="n">
        <v>39.65</v>
      </c>
      <c r="P90" s="42" t="n">
        <v>0</v>
      </c>
      <c r="Q90" s="42">
        <f>SUM(E90:J90)</f>
        <v/>
      </c>
      <c r="R90" s="42">
        <f>SUM(K90:P90)</f>
        <v/>
      </c>
      <c r="S90" s="42">
        <f>(E90+F90+G90)-(K90+L90+M90)</f>
        <v/>
      </c>
      <c r="T90" s="42">
        <f>H90-N90</f>
        <v/>
      </c>
      <c r="U90" s="42">
        <f>I90-O90</f>
        <v/>
      </c>
      <c r="V90" s="42">
        <f>J90-P90</f>
        <v/>
      </c>
      <c r="W90" s="42">
        <f>Q90-R90</f>
        <v/>
      </c>
    </row>
    <row r="91">
      <c r="A91" s="20" t="inlineStr">
        <is>
          <t>LK-0092</t>
        </is>
      </c>
      <c r="B91" s="20" t="inlineStr">
        <is>
          <t>Musterportfolio Süd I GmbH</t>
        </is>
      </c>
      <c r="C91" s="20" t="inlineStr">
        <is>
          <t>Lea Berger</t>
        </is>
      </c>
      <c r="D91" s="46" t="n">
        <v>44105</v>
      </c>
      <c r="E91" s="41" t="n">
        <v>21779.73</v>
      </c>
      <c r="F91" s="41" t="n">
        <v>6153</v>
      </c>
      <c r="G91" s="41" t="n">
        <v>2436</v>
      </c>
      <c r="H91" s="41" t="n">
        <v>0</v>
      </c>
      <c r="I91" s="41" t="n">
        <v>408.6</v>
      </c>
      <c r="J91" s="41" t="n">
        <v>35</v>
      </c>
      <c r="K91" s="41" t="n">
        <v>21779.73</v>
      </c>
      <c r="L91" s="41" t="n">
        <v>6153</v>
      </c>
      <c r="M91" s="41" t="n">
        <v>2436</v>
      </c>
      <c r="N91" s="41" t="n">
        <v>0</v>
      </c>
      <c r="O91" s="41" t="n">
        <v>0</v>
      </c>
      <c r="P91" s="41" t="n">
        <v>35</v>
      </c>
      <c r="Q91" s="41">
        <f>SUM(E91:J91)</f>
        <v/>
      </c>
      <c r="R91" s="41">
        <f>SUM(K91:P91)</f>
        <v/>
      </c>
      <c r="S91" s="41">
        <f>(E91+F91+G91)-(K91+L91+M91)</f>
        <v/>
      </c>
      <c r="T91" s="41">
        <f>H91-N91</f>
        <v/>
      </c>
      <c r="U91" s="41">
        <f>I91-O91</f>
        <v/>
      </c>
      <c r="V91" s="41">
        <f>J91-P91</f>
        <v/>
      </c>
      <c r="W91" s="41">
        <f>Q91-R91</f>
        <v/>
      </c>
    </row>
    <row r="92">
      <c r="A92" s="27" t="inlineStr">
        <is>
          <t>LK-0093</t>
        </is>
      </c>
      <c r="B92" s="27" t="inlineStr">
        <is>
          <t>Musterportfolio Süd II GmbH</t>
        </is>
      </c>
      <c r="C92" s="27" t="inlineStr">
        <is>
          <t>Laura Gruber</t>
        </is>
      </c>
      <c r="D92" s="49" t="n">
        <v>45735</v>
      </c>
      <c r="E92" s="42" t="n">
        <v>46056.57</v>
      </c>
      <c r="F92" s="42" t="n">
        <v>7809</v>
      </c>
      <c r="G92" s="42" t="n">
        <v>3420</v>
      </c>
      <c r="H92" s="42" t="n">
        <v>7272.09</v>
      </c>
      <c r="I92" s="42" t="n">
        <v>0</v>
      </c>
      <c r="J92" s="42" t="n">
        <v>0</v>
      </c>
      <c r="K92" s="42" t="n">
        <v>34906.04</v>
      </c>
      <c r="L92" s="42" t="n">
        <v>6000.6</v>
      </c>
      <c r="M92" s="42" t="n">
        <v>2556</v>
      </c>
      <c r="N92" s="42" t="n">
        <v>7272.09</v>
      </c>
      <c r="O92" s="42" t="n">
        <v>0</v>
      </c>
      <c r="P92" s="42" t="n">
        <v>0</v>
      </c>
      <c r="Q92" s="42">
        <f>SUM(E92:J92)</f>
        <v/>
      </c>
      <c r="R92" s="42">
        <f>SUM(K92:P92)</f>
        <v/>
      </c>
      <c r="S92" s="42">
        <f>(E92+F92+G92)-(K92+L92+M92)</f>
        <v/>
      </c>
      <c r="T92" s="42">
        <f>H92-N92</f>
        <v/>
      </c>
      <c r="U92" s="42">
        <f>I92-O92</f>
        <v/>
      </c>
      <c r="V92" s="42">
        <f>J92-P92</f>
        <v/>
      </c>
      <c r="W92" s="42">
        <f>Q92-R92</f>
        <v/>
      </c>
    </row>
    <row r="93">
      <c r="A93" s="20" t="inlineStr">
        <is>
          <t>LK-0094</t>
        </is>
      </c>
      <c r="B93" s="20" t="inlineStr">
        <is>
          <t>Musterportfolio Süd II GmbH</t>
        </is>
      </c>
      <c r="C93" s="20" t="inlineStr">
        <is>
          <t>Johanna Schmid</t>
        </is>
      </c>
      <c r="D93" s="46" t="n">
        <v>43216</v>
      </c>
      <c r="E93" s="41" t="n">
        <v>44449.02</v>
      </c>
      <c r="F93" s="41" t="n">
        <v>6783</v>
      </c>
      <c r="G93" s="41" t="n">
        <v>2835</v>
      </c>
      <c r="H93" s="41" t="n">
        <v>0</v>
      </c>
      <c r="I93" s="41" t="n">
        <v>334.09</v>
      </c>
      <c r="J93" s="41" t="n">
        <v>35</v>
      </c>
      <c r="K93" s="41" t="n">
        <v>44449.02</v>
      </c>
      <c r="L93" s="41" t="n">
        <v>6783</v>
      </c>
      <c r="M93" s="41" t="n">
        <v>2835</v>
      </c>
      <c r="N93" s="41" t="n">
        <v>0</v>
      </c>
      <c r="O93" s="41" t="n">
        <v>334.09</v>
      </c>
      <c r="P93" s="41" t="n">
        <v>35</v>
      </c>
      <c r="Q93" s="41">
        <f>SUM(E93:J93)</f>
        <v/>
      </c>
      <c r="R93" s="41">
        <f>SUM(K93:P93)</f>
        <v/>
      </c>
      <c r="S93" s="41">
        <f>(E93+F93+G93)-(K93+L93+M93)</f>
        <v/>
      </c>
      <c r="T93" s="41">
        <f>H93-N93</f>
        <v/>
      </c>
      <c r="U93" s="41">
        <f>I93-O93</f>
        <v/>
      </c>
      <c r="V93" s="41">
        <f>J93-P93</f>
        <v/>
      </c>
      <c r="W93" s="41">
        <f>Q93-R93</f>
        <v/>
      </c>
    </row>
    <row r="94">
      <c r="A94" s="27" t="inlineStr">
        <is>
          <t>LK-0095</t>
        </is>
      </c>
      <c r="B94" s="27" t="inlineStr">
        <is>
          <t>Musterportfolio Süd I GmbH</t>
        </is>
      </c>
      <c r="C94" s="27" t="inlineStr">
        <is>
          <t>David Winkler</t>
        </is>
      </c>
      <c r="D94" s="49" t="n">
        <v>46082</v>
      </c>
      <c r="E94" s="42" t="n">
        <v>7733.11</v>
      </c>
      <c r="F94" s="42" t="n">
        <v>1442</v>
      </c>
      <c r="G94" s="42" t="n">
        <v>511</v>
      </c>
      <c r="H94" s="42" t="n">
        <v>3314.19</v>
      </c>
      <c r="I94" s="42" t="n">
        <v>0</v>
      </c>
      <c r="J94" s="42" t="n">
        <v>0</v>
      </c>
      <c r="K94" s="42" t="n">
        <v>7733.11</v>
      </c>
      <c r="L94" s="42" t="n">
        <v>1442</v>
      </c>
      <c r="M94" s="42" t="n">
        <v>511</v>
      </c>
      <c r="N94" s="42" t="n">
        <v>3314.19</v>
      </c>
      <c r="O94" s="42" t="n">
        <v>0</v>
      </c>
      <c r="P94" s="42" t="n">
        <v>0</v>
      </c>
      <c r="Q94" s="42">
        <f>SUM(E94:J94)</f>
        <v/>
      </c>
      <c r="R94" s="42">
        <f>SUM(K94:P94)</f>
        <v/>
      </c>
      <c r="S94" s="42">
        <f>(E94+F94+G94)-(K94+L94+M94)</f>
        <v/>
      </c>
      <c r="T94" s="42">
        <f>H94-N94</f>
        <v/>
      </c>
      <c r="U94" s="42">
        <f>I94-O94</f>
        <v/>
      </c>
      <c r="V94" s="42">
        <f>J94-P94</f>
        <v/>
      </c>
      <c r="W94" s="42">
        <f>Q94-R94</f>
        <v/>
      </c>
    </row>
    <row r="95">
      <c r="A95" s="20" t="inlineStr">
        <is>
          <t>LK-0096</t>
        </is>
      </c>
      <c r="B95" s="20" t="inlineStr">
        <is>
          <t>Musterportfolio Süd I GmbH</t>
        </is>
      </c>
      <c r="C95" s="20" t="inlineStr">
        <is>
          <t>Tobias Schmid</t>
        </is>
      </c>
      <c r="D95" s="46" t="n">
        <v>44086</v>
      </c>
      <c r="E95" s="41" t="n">
        <v>32955.3</v>
      </c>
      <c r="F95" s="41" t="n">
        <v>8274</v>
      </c>
      <c r="G95" s="41" t="n">
        <v>3507</v>
      </c>
      <c r="H95" s="41" t="n">
        <v>0</v>
      </c>
      <c r="I95" s="41" t="n">
        <v>497.88</v>
      </c>
      <c r="J95" s="41" t="n">
        <v>0</v>
      </c>
      <c r="K95" s="41" t="n">
        <v>32955.3</v>
      </c>
      <c r="L95" s="41" t="n">
        <v>8274</v>
      </c>
      <c r="M95" s="41" t="n">
        <v>3507</v>
      </c>
      <c r="N95" s="41" t="n">
        <v>0</v>
      </c>
      <c r="O95" s="41" t="n">
        <v>0</v>
      </c>
      <c r="P95" s="41" t="n">
        <v>0</v>
      </c>
      <c r="Q95" s="41">
        <f>SUM(E95:J95)</f>
        <v/>
      </c>
      <c r="R95" s="41">
        <f>SUM(K95:P95)</f>
        <v/>
      </c>
      <c r="S95" s="41">
        <f>(E95+F95+G95)-(K95+L95+M95)</f>
        <v/>
      </c>
      <c r="T95" s="41">
        <f>H95-N95</f>
        <v/>
      </c>
      <c r="U95" s="41">
        <f>I95-O95</f>
        <v/>
      </c>
      <c r="V95" s="41">
        <f>J95-P95</f>
        <v/>
      </c>
      <c r="W95" s="41">
        <f>Q95-R95</f>
        <v/>
      </c>
    </row>
    <row r="96">
      <c r="A96" s="27" t="inlineStr">
        <is>
          <t>LK-0097</t>
        </is>
      </c>
      <c r="B96" s="27" t="inlineStr">
        <is>
          <t>Musterportfolio Süd I GmbH</t>
        </is>
      </c>
      <c r="C96" s="27" t="inlineStr">
        <is>
          <t>Sophie Reiter</t>
        </is>
      </c>
      <c r="D96" s="49" t="n">
        <v>45768</v>
      </c>
      <c r="E96" s="42" t="n">
        <v>19375.92</v>
      </c>
      <c r="F96" s="42" t="n">
        <v>5094</v>
      </c>
      <c r="G96" s="42" t="n">
        <v>2304</v>
      </c>
      <c r="H96" s="42" t="n">
        <v>3229.32</v>
      </c>
      <c r="I96" s="42" t="n">
        <v>0</v>
      </c>
      <c r="J96" s="42" t="n">
        <v>60</v>
      </c>
      <c r="K96" s="42" t="n">
        <v>19375.92</v>
      </c>
      <c r="L96" s="42" t="n">
        <v>5094</v>
      </c>
      <c r="M96" s="42" t="n">
        <v>2304</v>
      </c>
      <c r="N96" s="42" t="n">
        <v>3229.32</v>
      </c>
      <c r="O96" s="42" t="n">
        <v>0</v>
      </c>
      <c r="P96" s="42" t="n">
        <v>60</v>
      </c>
      <c r="Q96" s="42">
        <f>SUM(E96:J96)</f>
        <v/>
      </c>
      <c r="R96" s="42">
        <f>SUM(K96:P96)</f>
        <v/>
      </c>
      <c r="S96" s="42">
        <f>(E96+F96+G96)-(K96+L96+M96)</f>
        <v/>
      </c>
      <c r="T96" s="42">
        <f>H96-N96</f>
        <v/>
      </c>
      <c r="U96" s="42">
        <f>I96-O96</f>
        <v/>
      </c>
      <c r="V96" s="42">
        <f>J96-P96</f>
        <v/>
      </c>
      <c r="W96" s="42">
        <f>Q96-R96</f>
        <v/>
      </c>
    </row>
    <row r="97">
      <c r="A97" s="20" t="inlineStr">
        <is>
          <t>LK-0098</t>
        </is>
      </c>
      <c r="B97" s="20" t="inlineStr">
        <is>
          <t>Musterportfolio Süd I GmbH</t>
        </is>
      </c>
      <c r="C97" s="20" t="inlineStr">
        <is>
          <t>Clara Brandl</t>
        </is>
      </c>
      <c r="D97" s="46" t="n">
        <v>46174</v>
      </c>
      <c r="E97" s="41" t="n">
        <v>5536.2</v>
      </c>
      <c r="F97" s="41" t="n">
        <v>844</v>
      </c>
      <c r="G97" s="41" t="n">
        <v>252</v>
      </c>
      <c r="H97" s="41" t="n">
        <v>4152.15</v>
      </c>
      <c r="I97" s="41" t="n">
        <v>0</v>
      </c>
      <c r="J97" s="41" t="n">
        <v>60</v>
      </c>
      <c r="K97" s="41" t="n">
        <v>5536.2</v>
      </c>
      <c r="L97" s="41" t="n">
        <v>844</v>
      </c>
      <c r="M97" s="41" t="n">
        <v>252</v>
      </c>
      <c r="N97" s="41" t="n">
        <v>4152.15</v>
      </c>
      <c r="O97" s="41" t="n">
        <v>0</v>
      </c>
      <c r="P97" s="41" t="n">
        <v>60</v>
      </c>
      <c r="Q97" s="41">
        <f>SUM(E97:J97)</f>
        <v/>
      </c>
      <c r="R97" s="41">
        <f>SUM(K97:P97)</f>
        <v/>
      </c>
      <c r="S97" s="41">
        <f>(E97+F97+G97)-(K97+L97+M97)</f>
        <v/>
      </c>
      <c r="T97" s="41">
        <f>H97-N97</f>
        <v/>
      </c>
      <c r="U97" s="41">
        <f>I97-O97</f>
        <v/>
      </c>
      <c r="V97" s="41">
        <f>J97-P97</f>
        <v/>
      </c>
      <c r="W97" s="41">
        <f>Q97-R97</f>
        <v/>
      </c>
    </row>
    <row r="98">
      <c r="A98" s="27" t="inlineStr">
        <is>
          <t>LK-0099</t>
        </is>
      </c>
      <c r="B98" s="27" t="inlineStr">
        <is>
          <t>Musterportfolio Süd II GmbH</t>
        </is>
      </c>
      <c r="C98" s="27" t="inlineStr">
        <is>
          <t>Tobias Gruber</t>
        </is>
      </c>
      <c r="D98" s="49" t="n">
        <v>43300</v>
      </c>
      <c r="E98" s="42" t="n">
        <v>47551.35</v>
      </c>
      <c r="F98" s="42" t="n">
        <v>7770</v>
      </c>
      <c r="G98" s="42" t="n">
        <v>2604</v>
      </c>
      <c r="H98" s="42" t="n">
        <v>0</v>
      </c>
      <c r="I98" s="42" t="n">
        <v>-86.78</v>
      </c>
      <c r="J98" s="42" t="n">
        <v>60</v>
      </c>
      <c r="K98" s="42" t="n">
        <v>47551.35</v>
      </c>
      <c r="L98" s="42" t="n">
        <v>7770</v>
      </c>
      <c r="M98" s="42" t="n">
        <v>2604</v>
      </c>
      <c r="N98" s="42" t="n">
        <v>0</v>
      </c>
      <c r="O98" s="42" t="n">
        <v>-86.78</v>
      </c>
      <c r="P98" s="42" t="n">
        <v>60</v>
      </c>
      <c r="Q98" s="42">
        <f>SUM(E98:J98)</f>
        <v/>
      </c>
      <c r="R98" s="42">
        <f>SUM(K98:P98)</f>
        <v/>
      </c>
      <c r="S98" s="42">
        <f>(E98+F98+G98)-(K98+L98+M98)</f>
        <v/>
      </c>
      <c r="T98" s="42">
        <f>H98-N98</f>
        <v/>
      </c>
      <c r="U98" s="42">
        <f>I98-O98</f>
        <v/>
      </c>
      <c r="V98" s="42">
        <f>J98-P98</f>
        <v/>
      </c>
      <c r="W98" s="42">
        <f>Q98-R98</f>
        <v/>
      </c>
    </row>
    <row r="99">
      <c r="A99" s="20" t="inlineStr">
        <is>
          <t>LK-0100</t>
        </is>
      </c>
      <c r="B99" s="20" t="inlineStr">
        <is>
          <t>Musterportfolio Süd I GmbH</t>
        </is>
      </c>
      <c r="C99" s="20" t="inlineStr">
        <is>
          <t>Emilia Obermeier</t>
        </is>
      </c>
      <c r="D99" s="46" t="n">
        <v>41662</v>
      </c>
      <c r="E99" s="41" t="n">
        <v>16017.33</v>
      </c>
      <c r="F99" s="41" t="n">
        <v>2373</v>
      </c>
      <c r="G99" s="41" t="n">
        <v>987</v>
      </c>
      <c r="H99" s="41" t="n">
        <v>0</v>
      </c>
      <c r="I99" s="41" t="n">
        <v>104.28</v>
      </c>
      <c r="J99" s="41" t="n">
        <v>60</v>
      </c>
      <c r="K99" s="41" t="n">
        <v>16017.33</v>
      </c>
      <c r="L99" s="41" t="n">
        <v>2373</v>
      </c>
      <c r="M99" s="41" t="n">
        <v>987</v>
      </c>
      <c r="N99" s="41" t="n">
        <v>0</v>
      </c>
      <c r="O99" s="41" t="n">
        <v>104.28</v>
      </c>
      <c r="P99" s="41" t="n">
        <v>60</v>
      </c>
      <c r="Q99" s="41">
        <f>SUM(E99:J99)</f>
        <v/>
      </c>
      <c r="R99" s="41">
        <f>SUM(K99:P99)</f>
        <v/>
      </c>
      <c r="S99" s="41">
        <f>(E99+F99+G99)-(K99+L99+M99)</f>
        <v/>
      </c>
      <c r="T99" s="41">
        <f>H99-N99</f>
        <v/>
      </c>
      <c r="U99" s="41">
        <f>I99-O99</f>
        <v/>
      </c>
      <c r="V99" s="41">
        <f>J99-P99</f>
        <v/>
      </c>
      <c r="W99" s="41">
        <f>Q99-R99</f>
        <v/>
      </c>
    </row>
    <row r="100">
      <c r="A100" s="27" t="inlineStr">
        <is>
          <t>LK-0101</t>
        </is>
      </c>
      <c r="B100" s="27" t="inlineStr">
        <is>
          <t>Musterportfolio Süd I GmbH</t>
        </is>
      </c>
      <c r="C100" s="27" t="inlineStr">
        <is>
          <t>Johanna Lechner</t>
        </is>
      </c>
      <c r="D100" s="49" t="n">
        <v>46174</v>
      </c>
      <c r="E100" s="42" t="n">
        <v>2906.72</v>
      </c>
      <c r="F100" s="42" t="n">
        <v>496</v>
      </c>
      <c r="G100" s="42" t="n">
        <v>160</v>
      </c>
      <c r="H100" s="42" t="n">
        <v>2180.04</v>
      </c>
      <c r="I100" s="42" t="n">
        <v>0</v>
      </c>
      <c r="J100" s="42" t="n">
        <v>60</v>
      </c>
      <c r="K100" s="42" t="n">
        <v>2906.72</v>
      </c>
      <c r="L100" s="42" t="n">
        <v>496</v>
      </c>
      <c r="M100" s="42" t="n">
        <v>160</v>
      </c>
      <c r="N100" s="42" t="n">
        <v>2180.04</v>
      </c>
      <c r="O100" s="42" t="n">
        <v>0</v>
      </c>
      <c r="P100" s="42" t="n">
        <v>60</v>
      </c>
      <c r="Q100" s="42">
        <f>SUM(E100:J100)</f>
        <v/>
      </c>
      <c r="R100" s="42">
        <f>SUM(K100:P100)</f>
        <v/>
      </c>
      <c r="S100" s="42">
        <f>(E100+F100+G100)-(K100+L100+M100)</f>
        <v/>
      </c>
      <c r="T100" s="42">
        <f>H100-N100</f>
        <v/>
      </c>
      <c r="U100" s="42">
        <f>I100-O100</f>
        <v/>
      </c>
      <c r="V100" s="42">
        <f>J100-P100</f>
        <v/>
      </c>
      <c r="W100" s="42">
        <f>Q100-R100</f>
        <v/>
      </c>
    </row>
    <row r="101">
      <c r="A101" s="20" t="inlineStr">
        <is>
          <t>LK-0102</t>
        </is>
      </c>
      <c r="B101" s="20" t="inlineStr">
        <is>
          <t>Musterportfolio Süd I GmbH</t>
        </is>
      </c>
      <c r="C101" s="20" t="inlineStr">
        <is>
          <t>Clara Moser</t>
        </is>
      </c>
      <c r="D101" s="46" t="n">
        <v>42809</v>
      </c>
      <c r="E101" s="41" t="n">
        <v>24781.68</v>
      </c>
      <c r="F101" s="41" t="n">
        <v>4704</v>
      </c>
      <c r="G101" s="41" t="n">
        <v>1470</v>
      </c>
      <c r="H101" s="41" t="n">
        <v>0</v>
      </c>
      <c r="I101" s="41" t="n">
        <v>-191.67</v>
      </c>
      <c r="J101" s="41" t="n">
        <v>0</v>
      </c>
      <c r="K101" s="41" t="n">
        <v>24309.65</v>
      </c>
      <c r="L101" s="41" t="n">
        <v>4502.4</v>
      </c>
      <c r="M101" s="41" t="n">
        <v>1470</v>
      </c>
      <c r="N101" s="41" t="n">
        <v>0</v>
      </c>
      <c r="O101" s="41" t="n">
        <v>-191.67</v>
      </c>
      <c r="P101" s="41" t="n">
        <v>0</v>
      </c>
      <c r="Q101" s="41">
        <f>SUM(E101:J101)</f>
        <v/>
      </c>
      <c r="R101" s="41">
        <f>SUM(K101:P101)</f>
        <v/>
      </c>
      <c r="S101" s="41">
        <f>(E101+F101+G101)-(K101+L101+M101)</f>
        <v/>
      </c>
      <c r="T101" s="41">
        <f>H101-N101</f>
        <v/>
      </c>
      <c r="U101" s="41">
        <f>I101-O101</f>
        <v/>
      </c>
      <c r="V101" s="41">
        <f>J101-P101</f>
        <v/>
      </c>
      <c r="W101" s="41">
        <f>Q101-R101</f>
        <v/>
      </c>
    </row>
    <row r="102">
      <c r="A102" s="27" t="inlineStr">
        <is>
          <t>LK-0104</t>
        </is>
      </c>
      <c r="B102" s="27" t="inlineStr">
        <is>
          <t>Musterportfolio Süd II GmbH</t>
        </is>
      </c>
      <c r="C102" s="27" t="inlineStr">
        <is>
          <t>Tobias Hofmann</t>
        </is>
      </c>
      <c r="D102" s="49" t="n">
        <v>44732</v>
      </c>
      <c r="E102" s="42" t="n">
        <v>20469.54</v>
      </c>
      <c r="F102" s="42" t="n">
        <v>3129</v>
      </c>
      <c r="G102" s="42" t="n">
        <v>1029</v>
      </c>
      <c r="H102" s="42" t="n">
        <v>0</v>
      </c>
      <c r="I102" s="42" t="n">
        <v>-37.62</v>
      </c>
      <c r="J102" s="42" t="n">
        <v>0</v>
      </c>
      <c r="K102" s="42" t="n">
        <v>20469.54</v>
      </c>
      <c r="L102" s="42" t="n">
        <v>3129</v>
      </c>
      <c r="M102" s="42" t="n">
        <v>1029</v>
      </c>
      <c r="N102" s="42" t="n">
        <v>0</v>
      </c>
      <c r="O102" s="42" t="n">
        <v>-37.62</v>
      </c>
      <c r="P102" s="42" t="n">
        <v>0</v>
      </c>
      <c r="Q102" s="42">
        <f>SUM(E102:J102)</f>
        <v/>
      </c>
      <c r="R102" s="42">
        <f>SUM(K102:P102)</f>
        <v/>
      </c>
      <c r="S102" s="42">
        <f>(E102+F102+G102)-(K102+L102+M102)</f>
        <v/>
      </c>
      <c r="T102" s="42">
        <f>H102-N102</f>
        <v/>
      </c>
      <c r="U102" s="42">
        <f>I102-O102</f>
        <v/>
      </c>
      <c r="V102" s="42">
        <f>J102-P102</f>
        <v/>
      </c>
      <c r="W102" s="42">
        <f>Q102-R102</f>
        <v/>
      </c>
    </row>
    <row r="103">
      <c r="A103" s="20" t="inlineStr">
        <is>
          <t>LK-0105</t>
        </is>
      </c>
      <c r="B103" s="20" t="inlineStr">
        <is>
          <t>Musterportfolio Süd I GmbH</t>
        </is>
      </c>
      <c r="C103" s="20" t="inlineStr">
        <is>
          <t>Anna Berger</t>
        </is>
      </c>
      <c r="D103" s="46" t="n">
        <v>41907</v>
      </c>
      <c r="E103" s="41" t="n">
        <v>32414.13</v>
      </c>
      <c r="F103" s="41" t="n">
        <v>4746</v>
      </c>
      <c r="G103" s="41" t="n">
        <v>1932</v>
      </c>
      <c r="H103" s="41" t="n">
        <v>0</v>
      </c>
      <c r="I103" s="41" t="n">
        <v>197.87</v>
      </c>
      <c r="J103" s="41" t="n">
        <v>0</v>
      </c>
      <c r="K103" s="41" t="n">
        <v>32414.13</v>
      </c>
      <c r="L103" s="41" t="n">
        <v>4746</v>
      </c>
      <c r="M103" s="41" t="n">
        <v>1932</v>
      </c>
      <c r="N103" s="41" t="n">
        <v>0</v>
      </c>
      <c r="O103" s="41" t="n">
        <v>197.87</v>
      </c>
      <c r="P103" s="41" t="n">
        <v>0</v>
      </c>
      <c r="Q103" s="41">
        <f>SUM(E103:J103)</f>
        <v/>
      </c>
      <c r="R103" s="41">
        <f>SUM(K103:P103)</f>
        <v/>
      </c>
      <c r="S103" s="41">
        <f>(E103+F103+G103)-(K103+L103+M103)</f>
        <v/>
      </c>
      <c r="T103" s="41">
        <f>H103-N103</f>
        <v/>
      </c>
      <c r="U103" s="41">
        <f>I103-O103</f>
        <v/>
      </c>
      <c r="V103" s="41">
        <f>J103-P103</f>
        <v/>
      </c>
      <c r="W103" s="41">
        <f>Q103-R103</f>
        <v/>
      </c>
    </row>
    <row r="104">
      <c r="A104" s="27" t="inlineStr">
        <is>
          <t>LK-0106</t>
        </is>
      </c>
      <c r="B104" s="27" t="inlineStr">
        <is>
          <t>Musterportfolio Süd II GmbH</t>
        </is>
      </c>
      <c r="C104" s="27" t="inlineStr">
        <is>
          <t>Lea Lechner</t>
        </is>
      </c>
      <c r="D104" s="49" t="n">
        <v>44354</v>
      </c>
      <c r="E104" s="42" t="n">
        <v>46654.86</v>
      </c>
      <c r="F104" s="42" t="n">
        <v>6027</v>
      </c>
      <c r="G104" s="42" t="n">
        <v>2415</v>
      </c>
      <c r="H104" s="42" t="n">
        <v>0</v>
      </c>
      <c r="I104" s="42" t="n">
        <v>508.61</v>
      </c>
      <c r="J104" s="42" t="n">
        <v>0</v>
      </c>
      <c r="K104" s="42" t="n">
        <v>46654.86</v>
      </c>
      <c r="L104" s="42" t="n">
        <v>6027</v>
      </c>
      <c r="M104" s="42" t="n">
        <v>2415</v>
      </c>
      <c r="N104" s="42" t="n">
        <v>0</v>
      </c>
      <c r="O104" s="42" t="n">
        <v>508.61</v>
      </c>
      <c r="P104" s="42" t="n">
        <v>0</v>
      </c>
      <c r="Q104" s="42">
        <f>SUM(E104:J104)</f>
        <v/>
      </c>
      <c r="R104" s="42">
        <f>SUM(K104:P104)</f>
        <v/>
      </c>
      <c r="S104" s="42">
        <f>(E104+F104+G104)-(K104+L104+M104)</f>
        <v/>
      </c>
      <c r="T104" s="42">
        <f>H104-N104</f>
        <v/>
      </c>
      <c r="U104" s="42">
        <f>I104-O104</f>
        <v/>
      </c>
      <c r="V104" s="42">
        <f>J104-P104</f>
        <v/>
      </c>
      <c r="W104" s="42">
        <f>Q104-R104</f>
        <v/>
      </c>
    </row>
    <row r="105">
      <c r="A105" s="20" t="inlineStr">
        <is>
          <t>LK-0107</t>
        </is>
      </c>
      <c r="B105" s="20" t="inlineStr">
        <is>
          <t>Musterportfolio Süd I GmbH</t>
        </is>
      </c>
      <c r="C105" s="20" t="inlineStr">
        <is>
          <t>Paul Reiter</t>
        </is>
      </c>
      <c r="D105" s="46" t="n">
        <v>43458</v>
      </c>
      <c r="E105" s="41" t="n">
        <v>23829.96</v>
      </c>
      <c r="F105" s="41" t="n">
        <v>4137</v>
      </c>
      <c r="G105" s="41" t="n">
        <v>1827</v>
      </c>
      <c r="H105" s="41" t="n">
        <v>0</v>
      </c>
      <c r="I105" s="41" t="n">
        <v>586.3200000000001</v>
      </c>
      <c r="J105" s="41" t="n">
        <v>0</v>
      </c>
      <c r="K105" s="41" t="n">
        <v>23829.96</v>
      </c>
      <c r="L105" s="41" t="n">
        <v>4137</v>
      </c>
      <c r="M105" s="41" t="n">
        <v>1827</v>
      </c>
      <c r="N105" s="41" t="n">
        <v>0</v>
      </c>
      <c r="O105" s="41" t="n">
        <v>586.3200000000001</v>
      </c>
      <c r="P105" s="41" t="n">
        <v>0</v>
      </c>
      <c r="Q105" s="41">
        <f>SUM(E105:J105)</f>
        <v/>
      </c>
      <c r="R105" s="41">
        <f>SUM(K105:P105)</f>
        <v/>
      </c>
      <c r="S105" s="41">
        <f>(E105+F105+G105)-(K105+L105+M105)</f>
        <v/>
      </c>
      <c r="T105" s="41">
        <f>H105-N105</f>
        <v/>
      </c>
      <c r="U105" s="41">
        <f>I105-O105</f>
        <v/>
      </c>
      <c r="V105" s="41">
        <f>J105-P105</f>
        <v/>
      </c>
      <c r="W105" s="41">
        <f>Q105-R105</f>
        <v/>
      </c>
    </row>
    <row r="106">
      <c r="A106" s="27" t="inlineStr">
        <is>
          <t>LK-0108</t>
        </is>
      </c>
      <c r="B106" s="27" t="inlineStr">
        <is>
          <t>Musterportfolio Süd I GmbH</t>
        </is>
      </c>
      <c r="C106" s="27" t="inlineStr">
        <is>
          <t>Sophie Lechner</t>
        </is>
      </c>
      <c r="D106" s="49" t="n">
        <v>43394</v>
      </c>
      <c r="E106" s="42" t="n">
        <v>61787.46</v>
      </c>
      <c r="F106" s="42" t="n">
        <v>7707</v>
      </c>
      <c r="G106" s="42" t="n">
        <v>4116</v>
      </c>
      <c r="H106" s="42" t="n">
        <v>0</v>
      </c>
      <c r="I106" s="42" t="n">
        <v>390.24</v>
      </c>
      <c r="J106" s="42" t="n">
        <v>60</v>
      </c>
      <c r="K106" s="42" t="n">
        <v>61787.46</v>
      </c>
      <c r="L106" s="42" t="n">
        <v>7707</v>
      </c>
      <c r="M106" s="42" t="n">
        <v>4116</v>
      </c>
      <c r="N106" s="42" t="n">
        <v>0</v>
      </c>
      <c r="O106" s="42" t="n">
        <v>390.24</v>
      </c>
      <c r="P106" s="42" t="n">
        <v>60</v>
      </c>
      <c r="Q106" s="42">
        <f>SUM(E106:J106)</f>
        <v/>
      </c>
      <c r="R106" s="42">
        <f>SUM(K106:P106)</f>
        <v/>
      </c>
      <c r="S106" s="42">
        <f>(E106+F106+G106)-(K106+L106+M106)</f>
        <v/>
      </c>
      <c r="T106" s="42">
        <f>H106-N106</f>
        <v/>
      </c>
      <c r="U106" s="42">
        <f>I106-O106</f>
        <v/>
      </c>
      <c r="V106" s="42">
        <f>J106-P106</f>
        <v/>
      </c>
      <c r="W106" s="42">
        <f>Q106-R106</f>
        <v/>
      </c>
    </row>
    <row r="107">
      <c r="A107" s="20" t="inlineStr">
        <is>
          <t>LK-0109</t>
        </is>
      </c>
      <c r="B107" s="20" t="inlineStr">
        <is>
          <t>Musterportfolio Süd I GmbH</t>
        </is>
      </c>
      <c r="C107" s="20" t="inlineStr">
        <is>
          <t>Julia Reiter</t>
        </is>
      </c>
      <c r="D107" s="46" t="n">
        <v>46082</v>
      </c>
      <c r="E107" s="41" t="n">
        <v>15751.82</v>
      </c>
      <c r="F107" s="41" t="n">
        <v>2723</v>
      </c>
      <c r="G107" s="41" t="n">
        <v>1183</v>
      </c>
      <c r="H107" s="41" t="n">
        <v>6750.78</v>
      </c>
      <c r="I107" s="41" t="n">
        <v>0</v>
      </c>
      <c r="J107" s="41" t="n">
        <v>35</v>
      </c>
      <c r="K107" s="41" t="n">
        <v>15751.82</v>
      </c>
      <c r="L107" s="41" t="n">
        <v>2723</v>
      </c>
      <c r="M107" s="41" t="n">
        <v>1183</v>
      </c>
      <c r="N107" s="41" t="n">
        <v>4500.52</v>
      </c>
      <c r="O107" s="41" t="n">
        <v>0</v>
      </c>
      <c r="P107" s="41" t="n">
        <v>35</v>
      </c>
      <c r="Q107" s="41">
        <f>SUM(E107:J107)</f>
        <v/>
      </c>
      <c r="R107" s="41">
        <f>SUM(K107:P107)</f>
        <v/>
      </c>
      <c r="S107" s="41">
        <f>(E107+F107+G107)-(K107+L107+M107)</f>
        <v/>
      </c>
      <c r="T107" s="41">
        <f>H107-N107</f>
        <v/>
      </c>
      <c r="U107" s="41">
        <f>I107-O107</f>
        <v/>
      </c>
      <c r="V107" s="41">
        <f>J107-P107</f>
        <v/>
      </c>
      <c r="W107" s="41">
        <f>Q107-R107</f>
        <v/>
      </c>
    </row>
    <row r="108">
      <c r="A108" s="27" t="inlineStr">
        <is>
          <t>LK-0110</t>
        </is>
      </c>
      <c r="B108" s="27" t="inlineStr">
        <is>
          <t>Musterportfolio Süd II GmbH</t>
        </is>
      </c>
      <c r="C108" s="27" t="inlineStr">
        <is>
          <t>Anna Schmid</t>
        </is>
      </c>
      <c r="D108" s="49" t="n">
        <v>44911</v>
      </c>
      <c r="E108" s="42" t="n">
        <v>35593.53</v>
      </c>
      <c r="F108" s="42" t="n">
        <v>7161</v>
      </c>
      <c r="G108" s="42" t="n">
        <v>2268</v>
      </c>
      <c r="H108" s="42" t="n">
        <v>0</v>
      </c>
      <c r="I108" s="42" t="n">
        <v>188.25</v>
      </c>
      <c r="J108" s="42" t="n">
        <v>0</v>
      </c>
      <c r="K108" s="42" t="n">
        <v>35593.53</v>
      </c>
      <c r="L108" s="42" t="n">
        <v>7161</v>
      </c>
      <c r="M108" s="42" t="n">
        <v>2268</v>
      </c>
      <c r="N108" s="42" t="n">
        <v>0</v>
      </c>
      <c r="O108" s="42" t="n">
        <v>188.25</v>
      </c>
      <c r="P108" s="42" t="n">
        <v>0</v>
      </c>
      <c r="Q108" s="42">
        <f>SUM(E108:J108)</f>
        <v/>
      </c>
      <c r="R108" s="42">
        <f>SUM(K108:P108)</f>
        <v/>
      </c>
      <c r="S108" s="42">
        <f>(E108+F108+G108)-(K108+L108+M108)</f>
        <v/>
      </c>
      <c r="T108" s="42">
        <f>H108-N108</f>
        <v/>
      </c>
      <c r="U108" s="42">
        <f>I108-O108</f>
        <v/>
      </c>
      <c r="V108" s="42">
        <f>J108-P108</f>
        <v/>
      </c>
      <c r="W108" s="42">
        <f>Q108-R108</f>
        <v/>
      </c>
    </row>
    <row r="109">
      <c r="A109" s="20" t="inlineStr">
        <is>
          <t>LK-0111</t>
        </is>
      </c>
      <c r="B109" s="20" t="inlineStr">
        <is>
          <t>Musterportfolio Süd I GmbH</t>
        </is>
      </c>
      <c r="C109" s="20" t="inlineStr">
        <is>
          <t>Paul Schmid</t>
        </is>
      </c>
      <c r="D109" s="46" t="n">
        <v>42837</v>
      </c>
      <c r="E109" s="41" t="n">
        <v>32788.98</v>
      </c>
      <c r="F109" s="41" t="n">
        <v>5103</v>
      </c>
      <c r="G109" s="41" t="n">
        <v>1848</v>
      </c>
      <c r="H109" s="41" t="n">
        <v>0</v>
      </c>
      <c r="I109" s="41" t="n">
        <v>-141.89</v>
      </c>
      <c r="J109" s="41" t="n">
        <v>0</v>
      </c>
      <c r="K109" s="41" t="n">
        <v>30446.91</v>
      </c>
      <c r="L109" s="41" t="n">
        <v>4762.8</v>
      </c>
      <c r="M109" s="41" t="n">
        <v>1777.6</v>
      </c>
      <c r="N109" s="41" t="n">
        <v>0</v>
      </c>
      <c r="O109" s="41" t="n">
        <v>-141.89</v>
      </c>
      <c r="P109" s="41" t="n">
        <v>0</v>
      </c>
      <c r="Q109" s="41">
        <f>SUM(E109:J109)</f>
        <v/>
      </c>
      <c r="R109" s="41">
        <f>SUM(K109:P109)</f>
        <v/>
      </c>
      <c r="S109" s="41">
        <f>(E109+F109+G109)-(K109+L109+M109)</f>
        <v/>
      </c>
      <c r="T109" s="41">
        <f>H109-N109</f>
        <v/>
      </c>
      <c r="U109" s="41">
        <f>I109-O109</f>
        <v/>
      </c>
      <c r="V109" s="41">
        <f>J109-P109</f>
        <v/>
      </c>
      <c r="W109" s="41">
        <f>Q109-R109</f>
        <v/>
      </c>
    </row>
    <row r="110">
      <c r="A110" s="27" t="inlineStr">
        <is>
          <t>LK-0112</t>
        </is>
      </c>
      <c r="B110" s="27" t="inlineStr">
        <is>
          <t>Musterportfolio Süd II GmbH</t>
        </is>
      </c>
      <c r="C110" s="27" t="inlineStr">
        <is>
          <t>Maximilian Steiner</t>
        </is>
      </c>
      <c r="D110" s="49" t="n">
        <v>41956</v>
      </c>
      <c r="E110" s="42" t="n">
        <v>57529.29</v>
      </c>
      <c r="F110" s="42" t="n">
        <v>10857</v>
      </c>
      <c r="G110" s="42" t="n">
        <v>4179</v>
      </c>
      <c r="H110" s="42" t="n">
        <v>0</v>
      </c>
      <c r="I110" s="42" t="n">
        <v>134.82</v>
      </c>
      <c r="J110" s="42" t="n">
        <v>120</v>
      </c>
      <c r="K110" s="42" t="n">
        <v>57529.29</v>
      </c>
      <c r="L110" s="42" t="n">
        <v>10857</v>
      </c>
      <c r="M110" s="42" t="n">
        <v>4179</v>
      </c>
      <c r="N110" s="42" t="n">
        <v>0</v>
      </c>
      <c r="O110" s="42" t="n">
        <v>134.82</v>
      </c>
      <c r="P110" s="42" t="n">
        <v>120</v>
      </c>
      <c r="Q110" s="42">
        <f>SUM(E110:J110)</f>
        <v/>
      </c>
      <c r="R110" s="42">
        <f>SUM(K110:P110)</f>
        <v/>
      </c>
      <c r="S110" s="42">
        <f>(E110+F110+G110)-(K110+L110+M110)</f>
        <v/>
      </c>
      <c r="T110" s="42">
        <f>H110-N110</f>
        <v/>
      </c>
      <c r="U110" s="42">
        <f>I110-O110</f>
        <v/>
      </c>
      <c r="V110" s="42">
        <f>J110-P110</f>
        <v/>
      </c>
      <c r="W110" s="42">
        <f>Q110-R110</f>
        <v/>
      </c>
    </row>
    <row r="111">
      <c r="A111" s="20" t="inlineStr">
        <is>
          <t>LK-0113</t>
        </is>
      </c>
      <c r="B111" s="20" t="inlineStr">
        <is>
          <t>Musterportfolio Süd I GmbH</t>
        </is>
      </c>
      <c r="C111" s="20" t="inlineStr">
        <is>
          <t>Simon Gruber</t>
        </is>
      </c>
      <c r="D111" s="46" t="n">
        <v>42535</v>
      </c>
      <c r="E111" s="41" t="n">
        <v>30910.95</v>
      </c>
      <c r="F111" s="41" t="n">
        <v>5754</v>
      </c>
      <c r="G111" s="41" t="n">
        <v>2268</v>
      </c>
      <c r="H111" s="41" t="n">
        <v>0</v>
      </c>
      <c r="I111" s="41" t="n">
        <v>641.6900000000001</v>
      </c>
      <c r="J111" s="41" t="n">
        <v>0</v>
      </c>
      <c r="K111" s="41" t="n">
        <v>30910.95</v>
      </c>
      <c r="L111" s="41" t="n">
        <v>5754</v>
      </c>
      <c r="M111" s="41" t="n">
        <v>2268</v>
      </c>
      <c r="N111" s="41" t="n">
        <v>0</v>
      </c>
      <c r="O111" s="41" t="n">
        <v>641.6900000000001</v>
      </c>
      <c r="P111" s="41" t="n">
        <v>0</v>
      </c>
      <c r="Q111" s="41">
        <f>SUM(E111:J111)</f>
        <v/>
      </c>
      <c r="R111" s="41">
        <f>SUM(K111:P111)</f>
        <v/>
      </c>
      <c r="S111" s="41">
        <f>(E111+F111+G111)-(K111+L111+M111)</f>
        <v/>
      </c>
      <c r="T111" s="41">
        <f>H111-N111</f>
        <v/>
      </c>
      <c r="U111" s="41">
        <f>I111-O111</f>
        <v/>
      </c>
      <c r="V111" s="41">
        <f>J111-P111</f>
        <v/>
      </c>
      <c r="W111" s="41">
        <f>Q111-R111</f>
        <v/>
      </c>
    </row>
    <row r="112">
      <c r="A112" s="27" t="inlineStr">
        <is>
          <t>LK-0114</t>
        </is>
      </c>
      <c r="B112" s="27" t="inlineStr">
        <is>
          <t>Musterportfolio Süd I GmbH</t>
        </is>
      </c>
      <c r="C112" s="27" t="inlineStr">
        <is>
          <t>Tobias Hofmann</t>
        </is>
      </c>
      <c r="D112" s="49" t="n">
        <v>44807</v>
      </c>
      <c r="E112" s="42" t="n">
        <v>42803.04</v>
      </c>
      <c r="F112" s="42" t="n">
        <v>5943</v>
      </c>
      <c r="G112" s="42" t="n">
        <v>2709</v>
      </c>
      <c r="H112" s="42" t="n">
        <v>0</v>
      </c>
      <c r="I112" s="42" t="n">
        <v>-153.73</v>
      </c>
      <c r="J112" s="42" t="n">
        <v>60</v>
      </c>
      <c r="K112" s="42" t="n">
        <v>42803.04</v>
      </c>
      <c r="L112" s="42" t="n">
        <v>5943</v>
      </c>
      <c r="M112" s="42" t="n">
        <v>2709</v>
      </c>
      <c r="N112" s="42" t="n">
        <v>0</v>
      </c>
      <c r="O112" s="42" t="n">
        <v>-153.73</v>
      </c>
      <c r="P112" s="42" t="n">
        <v>60</v>
      </c>
      <c r="Q112" s="42">
        <f>SUM(E112:J112)</f>
        <v/>
      </c>
      <c r="R112" s="42">
        <f>SUM(K112:P112)</f>
        <v/>
      </c>
      <c r="S112" s="42">
        <f>(E112+F112+G112)-(K112+L112+M112)</f>
        <v/>
      </c>
      <c r="T112" s="42">
        <f>H112-N112</f>
        <v/>
      </c>
      <c r="U112" s="42">
        <f>I112-O112</f>
        <v/>
      </c>
      <c r="V112" s="42">
        <f>J112-P112</f>
        <v/>
      </c>
      <c r="W112" s="42">
        <f>Q112-R112</f>
        <v/>
      </c>
    </row>
    <row r="113">
      <c r="A113" s="20" t="inlineStr">
        <is>
          <t>LK-0115</t>
        </is>
      </c>
      <c r="B113" s="20" t="inlineStr">
        <is>
          <t>Musterportfolio Süd I GmbH</t>
        </is>
      </c>
      <c r="C113" s="20" t="inlineStr">
        <is>
          <t>Maximilian Berger</t>
        </is>
      </c>
      <c r="D113" s="46" t="n">
        <v>46123</v>
      </c>
      <c r="E113" s="41" t="n">
        <v>7289.4</v>
      </c>
      <c r="F113" s="41" t="n">
        <v>1596</v>
      </c>
      <c r="G113" s="41" t="n">
        <v>588</v>
      </c>
      <c r="H113" s="41" t="n">
        <v>3644.7</v>
      </c>
      <c r="I113" s="41" t="n">
        <v>0</v>
      </c>
      <c r="J113" s="41" t="n">
        <v>0</v>
      </c>
      <c r="K113" s="41" t="n">
        <v>7289.4</v>
      </c>
      <c r="L113" s="41" t="n">
        <v>1596</v>
      </c>
      <c r="M113" s="41" t="n">
        <v>588</v>
      </c>
      <c r="N113" s="41" t="n">
        <v>2429.8</v>
      </c>
      <c r="O113" s="41" t="n">
        <v>0</v>
      </c>
      <c r="P113" s="41" t="n">
        <v>0</v>
      </c>
      <c r="Q113" s="41">
        <f>SUM(E113:J113)</f>
        <v/>
      </c>
      <c r="R113" s="41">
        <f>SUM(K113:P113)</f>
        <v/>
      </c>
      <c r="S113" s="41">
        <f>(E113+F113+G113)-(K113+L113+M113)</f>
        <v/>
      </c>
      <c r="T113" s="41">
        <f>H113-N113</f>
        <v/>
      </c>
      <c r="U113" s="41">
        <f>I113-O113</f>
        <v/>
      </c>
      <c r="V113" s="41">
        <f>J113-P113</f>
        <v/>
      </c>
      <c r="W113" s="41">
        <f>Q113-R113</f>
        <v/>
      </c>
    </row>
    <row r="114">
      <c r="A114" s="27" t="inlineStr">
        <is>
          <t>LK-0117</t>
        </is>
      </c>
      <c r="B114" s="27" t="inlineStr">
        <is>
          <t>Musterportfolio Süd I GmbH</t>
        </is>
      </c>
      <c r="C114" s="27" t="inlineStr">
        <is>
          <t>Katharina Wagner</t>
        </is>
      </c>
      <c r="D114" s="49" t="n">
        <v>43933</v>
      </c>
      <c r="E114" s="42" t="n">
        <v>36780.66</v>
      </c>
      <c r="F114" s="42" t="n">
        <v>4872</v>
      </c>
      <c r="G114" s="42" t="n">
        <v>1617</v>
      </c>
      <c r="H114" s="42" t="n">
        <v>0</v>
      </c>
      <c r="I114" s="42" t="n">
        <v>119.96</v>
      </c>
      <c r="J114" s="42" t="n">
        <v>0</v>
      </c>
      <c r="K114" s="42" t="n">
        <v>36780.66</v>
      </c>
      <c r="L114" s="42" t="n">
        <v>4872</v>
      </c>
      <c r="M114" s="42" t="n">
        <v>1617</v>
      </c>
      <c r="N114" s="42" t="n">
        <v>0</v>
      </c>
      <c r="O114" s="42" t="n">
        <v>0</v>
      </c>
      <c r="P114" s="42" t="n">
        <v>0</v>
      </c>
      <c r="Q114" s="42">
        <f>SUM(E114:J114)</f>
        <v/>
      </c>
      <c r="R114" s="42">
        <f>SUM(K114:P114)</f>
        <v/>
      </c>
      <c r="S114" s="42">
        <f>(E114+F114+G114)-(K114+L114+M114)</f>
        <v/>
      </c>
      <c r="T114" s="42">
        <f>H114-N114</f>
        <v/>
      </c>
      <c r="U114" s="42">
        <f>I114-O114</f>
        <v/>
      </c>
      <c r="V114" s="42">
        <f>J114-P114</f>
        <v/>
      </c>
      <c r="W114" s="42">
        <f>Q114-R114</f>
        <v/>
      </c>
    </row>
    <row r="115">
      <c r="A115" s="20" t="inlineStr">
        <is>
          <t>LK-0118</t>
        </is>
      </c>
      <c r="B115" s="20" t="inlineStr">
        <is>
          <t>Musterportfolio Süd I GmbH</t>
        </is>
      </c>
      <c r="C115" s="20" t="inlineStr">
        <is>
          <t>Katharina Brandl</t>
        </is>
      </c>
      <c r="D115" s="46" t="n">
        <v>45305</v>
      </c>
      <c r="E115" s="41" t="n">
        <v>23805.39</v>
      </c>
      <c r="F115" s="41" t="n">
        <v>3297</v>
      </c>
      <c r="G115" s="41" t="n">
        <v>1470</v>
      </c>
      <c r="H115" s="41" t="n">
        <v>0</v>
      </c>
      <c r="I115" s="41" t="n">
        <v>193.18</v>
      </c>
      <c r="J115" s="41" t="n">
        <v>120</v>
      </c>
      <c r="K115" s="41" t="n">
        <v>23805.39</v>
      </c>
      <c r="L115" s="41" t="n">
        <v>3297</v>
      </c>
      <c r="M115" s="41" t="n">
        <v>1470</v>
      </c>
      <c r="N115" s="41" t="n">
        <v>0</v>
      </c>
      <c r="O115" s="41" t="n">
        <v>0</v>
      </c>
      <c r="P115" s="41" t="n">
        <v>120</v>
      </c>
      <c r="Q115" s="41">
        <f>SUM(E115:J115)</f>
        <v/>
      </c>
      <c r="R115" s="41">
        <f>SUM(K115:P115)</f>
        <v/>
      </c>
      <c r="S115" s="41">
        <f>(E115+F115+G115)-(K115+L115+M115)</f>
        <v/>
      </c>
      <c r="T115" s="41">
        <f>H115-N115</f>
        <v/>
      </c>
      <c r="U115" s="41">
        <f>I115-O115</f>
        <v/>
      </c>
      <c r="V115" s="41">
        <f>J115-P115</f>
        <v/>
      </c>
      <c r="W115" s="41">
        <f>Q115-R115</f>
        <v/>
      </c>
    </row>
    <row r="116">
      <c r="A116" s="27" t="inlineStr">
        <is>
          <t>LK-0119</t>
        </is>
      </c>
      <c r="B116" s="27" t="inlineStr">
        <is>
          <t>Musterportfolio Süd I GmbH</t>
        </is>
      </c>
      <c r="C116" s="27" t="inlineStr">
        <is>
          <t>Felix Schmid</t>
        </is>
      </c>
      <c r="D116" s="49" t="n">
        <v>41741</v>
      </c>
      <c r="E116" s="42" t="n">
        <v>35769.3</v>
      </c>
      <c r="F116" s="42" t="n">
        <v>6615</v>
      </c>
      <c r="G116" s="42" t="n">
        <v>2667</v>
      </c>
      <c r="H116" s="42" t="n">
        <v>0</v>
      </c>
      <c r="I116" s="42" t="n">
        <v>677.7</v>
      </c>
      <c r="J116" s="42" t="n">
        <v>120</v>
      </c>
      <c r="K116" s="42" t="n">
        <v>26912.14</v>
      </c>
      <c r="L116" s="42" t="n">
        <v>5229</v>
      </c>
      <c r="M116" s="42" t="n">
        <v>2171.7</v>
      </c>
      <c r="N116" s="42" t="n">
        <v>0</v>
      </c>
      <c r="O116" s="42" t="n">
        <v>677.7</v>
      </c>
      <c r="P116" s="42" t="n">
        <v>120</v>
      </c>
      <c r="Q116" s="42">
        <f>SUM(E116:J116)</f>
        <v/>
      </c>
      <c r="R116" s="42">
        <f>SUM(K116:P116)</f>
        <v/>
      </c>
      <c r="S116" s="42">
        <f>(E116+F116+G116)-(K116+L116+M116)</f>
        <v/>
      </c>
      <c r="T116" s="42">
        <f>H116-N116</f>
        <v/>
      </c>
      <c r="U116" s="42">
        <f>I116-O116</f>
        <v/>
      </c>
      <c r="V116" s="42">
        <f>J116-P116</f>
        <v/>
      </c>
      <c r="W116" s="42">
        <f>Q116-R116</f>
        <v/>
      </c>
    </row>
    <row r="117">
      <c r="A117" s="20" t="inlineStr">
        <is>
          <t>LK-0120</t>
        </is>
      </c>
      <c r="B117" s="20" t="inlineStr">
        <is>
          <t>Musterportfolio Süd II GmbH</t>
        </is>
      </c>
      <c r="C117" s="20" t="inlineStr">
        <is>
          <t>Theresa Brandl</t>
        </is>
      </c>
      <c r="D117" s="46" t="n">
        <v>43544</v>
      </c>
      <c r="E117" s="41" t="n">
        <v>16020.06</v>
      </c>
      <c r="F117" s="41" t="n">
        <v>4179</v>
      </c>
      <c r="G117" s="41" t="n">
        <v>1197</v>
      </c>
      <c r="H117" s="41" t="n">
        <v>0</v>
      </c>
      <c r="I117" s="41" t="n">
        <v>509.04</v>
      </c>
      <c r="J117" s="41" t="n">
        <v>0</v>
      </c>
      <c r="K117" s="41" t="n">
        <v>16020.06</v>
      </c>
      <c r="L117" s="41" t="n">
        <v>4179</v>
      </c>
      <c r="M117" s="41" t="n">
        <v>1197</v>
      </c>
      <c r="N117" s="41" t="n">
        <v>0</v>
      </c>
      <c r="O117" s="41" t="n">
        <v>509.04</v>
      </c>
      <c r="P117" s="41" t="n">
        <v>0</v>
      </c>
      <c r="Q117" s="41">
        <f>SUM(E117:J117)</f>
        <v/>
      </c>
      <c r="R117" s="41">
        <f>SUM(K117:P117)</f>
        <v/>
      </c>
      <c r="S117" s="41">
        <f>(E117+F117+G117)-(K117+L117+M117)</f>
        <v/>
      </c>
      <c r="T117" s="41">
        <f>H117-N117</f>
        <v/>
      </c>
      <c r="U117" s="41">
        <f>I117-O117</f>
        <v/>
      </c>
      <c r="V117" s="41">
        <f>J117-P117</f>
        <v/>
      </c>
      <c r="W117" s="41">
        <f>Q117-R117</f>
        <v/>
      </c>
    </row>
  </sheetData>
  <autoFilter ref="A2:W117"/>
  <conditionalFormatting sqref="W3:W117">
    <cfRule type="cellIs" priority="1" operator="greaterThan" dxfId="1">
      <formula>0.01</formula>
    </cfRule>
  </conditionalFormatting>
  <pageMargins left="0.75" right="0.75" top="1" bottom="1" header="0.5" footer="0.5"/>
  <pageSetup orientation="landscape" fitToHeight="0" fitToWidth="1"/>
</worksheet>
</file>

<file path=xl/worksheets/sheet7.xml><?xml version="1.0" encoding="utf-8"?>
<worksheet xmlns="http://schemas.openxmlformats.org/spreadsheetml/2006/main">
  <sheetPr>
    <tabColor rgb="001D6F7A"/>
    <outlinePr summaryBelow="1" summaryRight="1"/>
    <pageSetUpPr fitToPage="1"/>
  </sheetPr>
  <dimension ref="A1:L10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7" customWidth="1" min="2" max="2"/>
    <col width="30" customWidth="1" min="3" max="3"/>
    <col width="18" customWidth="1" min="4" max="4"/>
    <col width="11" customWidth="1" min="5" max="5"/>
    <col width="11" customWidth="1" min="6" max="6"/>
    <col width="11" customWidth="1" min="7" max="7"/>
    <col width="18" customWidth="1" min="8" max="8"/>
    <col width="13" customWidth="1" min="9" max="9"/>
    <col width="13" customWidth="1" min="10" max="10"/>
    <col width="12" customWidth="1" min="11" max="11"/>
    <col width="12" customWidth="1" min="12" max="12"/>
  </cols>
  <sheetData>
    <row r="1">
      <c r="A1" s="43" t="inlineStr">
        <is>
          <t>Betriebs- und Heizkostenabrechnung 2025. Guthaben werden mit der nächsten Miete verrechnet oder ausgezahlt.</t>
        </is>
      </c>
    </row>
    <row r="2" ht="42" customHeight="1">
      <c r="A2" s="44" t="inlineStr">
        <is>
          <t>Einheit</t>
        </is>
      </c>
      <c r="B2" s="44" t="inlineStr">
        <is>
          <t>Eigentümer</t>
        </is>
      </c>
      <c r="C2" s="44" t="inlineStr">
        <is>
          <t>Adresse</t>
        </is>
      </c>
      <c r="D2" s="44" t="inlineStr">
        <is>
          <t>Mieter 1</t>
        </is>
      </c>
      <c r="E2" s="44" t="inlineStr">
        <is>
          <t>Abrechnungsjahr</t>
        </is>
      </c>
      <c r="F2" s="44" t="inlineStr">
        <is>
          <t>Versand am</t>
        </is>
      </c>
      <c r="G2" s="44" t="inlineStr">
        <is>
          <t>Fällig am</t>
        </is>
      </c>
      <c r="H2" s="44" t="inlineStr">
        <is>
          <t>Ergebnis (Nachzahlung + / Guthaben −)</t>
        </is>
      </c>
      <c r="I2" s="44" t="inlineStr">
        <is>
          <t>Ausgeglichen</t>
        </is>
      </c>
      <c r="J2" s="44" t="inlineStr">
        <is>
          <t>Ausgeglichen am</t>
        </is>
      </c>
      <c r="K2" s="44" t="inlineStr">
        <is>
          <t>Offen</t>
        </is>
      </c>
      <c r="L2" s="44" t="inlineStr">
        <is>
          <t>Status</t>
        </is>
      </c>
    </row>
    <row r="3">
      <c r="A3" s="20" t="inlineStr">
        <is>
          <t>LK-0001</t>
        </is>
      </c>
      <c r="B3" s="20" t="inlineStr">
        <is>
          <t>Musterportfolio Süd II GmbH</t>
        </is>
      </c>
      <c r="C3" s="20" t="inlineStr">
        <is>
          <t>Lindenstraße 11a, 81541 München</t>
        </is>
      </c>
      <c r="D3" s="20" t="inlineStr">
        <is>
          <t>Felix Ebner</t>
        </is>
      </c>
      <c r="E3" s="22" t="n">
        <v>2025</v>
      </c>
      <c r="F3" s="46" t="n">
        <v>46088</v>
      </c>
      <c r="G3" s="46" t="n">
        <v>46118</v>
      </c>
      <c r="H3" s="41" t="n">
        <v>340.34</v>
      </c>
      <c r="I3" s="41" t="n">
        <v>340.34</v>
      </c>
      <c r="J3" s="46" t="n">
        <v>46118</v>
      </c>
      <c r="K3" s="41">
        <f>H3-I3</f>
        <v/>
      </c>
      <c r="L3" s="20">
        <f>IF(ABS(K3)&lt;0.01,"Erledigt",IF(Hinweise!$C$6&gt;G3,"Überfällig","Offen"))</f>
        <v/>
      </c>
    </row>
    <row r="4">
      <c r="A4" s="27" t="inlineStr">
        <is>
          <t>LK-0002</t>
        </is>
      </c>
      <c r="B4" s="27" t="inlineStr">
        <is>
          <t>Musterportfolio Süd I GmbH</t>
        </is>
      </c>
      <c r="C4" s="27" t="inlineStr">
        <is>
          <t>Am Anger 90b, 82178 Puchheim</t>
        </is>
      </c>
      <c r="D4" s="27" t="inlineStr">
        <is>
          <t>Emilia Lechner</t>
        </is>
      </c>
      <c r="E4" s="28" t="n">
        <v>2025</v>
      </c>
      <c r="F4" s="49" t="n">
        <v>46199</v>
      </c>
      <c r="G4" s="49" t="n">
        <v>46229</v>
      </c>
      <c r="H4" s="42" t="n">
        <v>132.44</v>
      </c>
      <c r="I4" s="42" t="n">
        <v>132.44</v>
      </c>
      <c r="J4" s="49" t="n">
        <v>46217</v>
      </c>
      <c r="K4" s="42">
        <f>H4-I4</f>
        <v/>
      </c>
      <c r="L4" s="27">
        <f>IF(ABS(K4)&lt;0.01,"Erledigt",IF(Hinweise!$C$6&gt;G4,"Überfällig","Offen"))</f>
        <v/>
      </c>
    </row>
    <row r="5">
      <c r="A5" s="20" t="inlineStr">
        <is>
          <t>LK-0003</t>
        </is>
      </c>
      <c r="B5" s="20" t="inlineStr">
        <is>
          <t>Musterportfolio Süd I GmbH</t>
        </is>
      </c>
      <c r="C5" s="20" t="inlineStr">
        <is>
          <t>Am Anger 82a, 81673 München</t>
        </is>
      </c>
      <c r="D5" s="20" t="inlineStr">
        <is>
          <t>Lukas Pichler</t>
        </is>
      </c>
      <c r="E5" s="22" t="n">
        <v>2025</v>
      </c>
      <c r="F5" s="46" t="n">
        <v>46146</v>
      </c>
      <c r="G5" s="46" t="n">
        <v>46176</v>
      </c>
      <c r="H5" s="41" t="n">
        <v>-313.09</v>
      </c>
      <c r="I5" s="41" t="n">
        <v>-313.09</v>
      </c>
      <c r="J5" s="46" t="n">
        <v>46162</v>
      </c>
      <c r="K5" s="41">
        <f>H5-I5</f>
        <v/>
      </c>
      <c r="L5" s="20">
        <f>IF(ABS(K5)&lt;0.01,"Erledigt",IF(Hinweise!$C$6&gt;G5,"Überfällig","Offen"))</f>
        <v/>
      </c>
    </row>
    <row r="6">
      <c r="A6" s="27" t="inlineStr">
        <is>
          <t>LK-0004</t>
        </is>
      </c>
      <c r="B6" s="27" t="inlineStr">
        <is>
          <t>Musterportfolio Süd I GmbH</t>
        </is>
      </c>
      <c r="C6" s="27" t="inlineStr">
        <is>
          <t>Fliederweg 11, 82319 Starnberg</t>
        </is>
      </c>
      <c r="D6" s="27" t="inlineStr">
        <is>
          <t>Johanna Berger</t>
        </is>
      </c>
      <c r="E6" s="28" t="n">
        <v>2025</v>
      </c>
      <c r="F6" s="49" t="n">
        <v>46125</v>
      </c>
      <c r="G6" s="49" t="n">
        <v>46155</v>
      </c>
      <c r="H6" s="42" t="n">
        <v>-25.93</v>
      </c>
      <c r="I6" s="42" t="n">
        <v>-25.93</v>
      </c>
      <c r="J6" s="49" t="n">
        <v>46152</v>
      </c>
      <c r="K6" s="42">
        <f>H6-I6</f>
        <v/>
      </c>
      <c r="L6" s="27">
        <f>IF(ABS(K6)&lt;0.01,"Erledigt",IF(Hinweise!$C$6&gt;G6,"Überfällig","Offen"))</f>
        <v/>
      </c>
    </row>
    <row r="7">
      <c r="A7" s="20" t="inlineStr">
        <is>
          <t>LK-0005</t>
        </is>
      </c>
      <c r="B7" s="20" t="inlineStr">
        <is>
          <t>Musterportfolio Süd I GmbH</t>
        </is>
      </c>
      <c r="C7" s="20" t="inlineStr">
        <is>
          <t>Brunnenweg 140b, 82256 Fürstenfeldbruck</t>
        </is>
      </c>
      <c r="D7" s="20" t="inlineStr">
        <is>
          <t>Laura Berger</t>
        </is>
      </c>
      <c r="E7" s="22" t="n">
        <v>2025</v>
      </c>
      <c r="F7" s="46" t="n">
        <v>46140</v>
      </c>
      <c r="G7" s="46" t="n">
        <v>46170</v>
      </c>
      <c r="H7" s="41" t="n">
        <v>275.9</v>
      </c>
      <c r="I7" s="41" t="n">
        <v>275.9</v>
      </c>
      <c r="J7" s="46" t="n">
        <v>46155</v>
      </c>
      <c r="K7" s="41">
        <f>H7-I7</f>
        <v/>
      </c>
      <c r="L7" s="20">
        <f>IF(ABS(K7)&lt;0.01,"Erledigt",IF(Hinweise!$C$6&gt;G7,"Überfällig","Offen"))</f>
        <v/>
      </c>
    </row>
    <row r="8">
      <c r="A8" s="27" t="inlineStr">
        <is>
          <t>LK-0006</t>
        </is>
      </c>
      <c r="B8" s="27" t="inlineStr">
        <is>
          <t>Musterportfolio Süd I GmbH</t>
        </is>
      </c>
      <c r="C8" s="27" t="inlineStr">
        <is>
          <t>Kastanienweg 86, 80335 München</t>
        </is>
      </c>
      <c r="D8" s="27" t="inlineStr">
        <is>
          <t>Leon Graf</t>
        </is>
      </c>
      <c r="E8" s="28" t="n">
        <v>2025</v>
      </c>
      <c r="F8" s="49" t="n">
        <v>46109</v>
      </c>
      <c r="G8" s="49" t="n">
        <v>46139</v>
      </c>
      <c r="H8" s="42" t="n">
        <v>-43.14</v>
      </c>
      <c r="I8" s="42" t="n">
        <v>-43.14</v>
      </c>
      <c r="J8" s="49" t="n">
        <v>46135</v>
      </c>
      <c r="K8" s="42">
        <f>H8-I8</f>
        <v/>
      </c>
      <c r="L8" s="27">
        <f>IF(ABS(K8)&lt;0.01,"Erledigt",IF(Hinweise!$C$6&gt;G8,"Überfällig","Offen"))</f>
        <v/>
      </c>
    </row>
    <row r="9">
      <c r="A9" s="20" t="inlineStr">
        <is>
          <t>LK-0007</t>
        </is>
      </c>
      <c r="B9" s="20" t="inlineStr">
        <is>
          <t>Musterportfolio Süd I GmbH</t>
        </is>
      </c>
      <c r="C9" s="20" t="inlineStr">
        <is>
          <t>Am Kirchplatz 136b, 81673 München</t>
        </is>
      </c>
      <c r="D9" s="20" t="inlineStr">
        <is>
          <t>Clara Fuchs</t>
        </is>
      </c>
      <c r="E9" s="22" t="n">
        <v>2025</v>
      </c>
      <c r="F9" s="46" t="n">
        <v>46099</v>
      </c>
      <c r="G9" s="46" t="n">
        <v>46129</v>
      </c>
      <c r="H9" s="41" t="n">
        <v>-304.33</v>
      </c>
      <c r="I9" s="41" t="n">
        <v>-304.33</v>
      </c>
      <c r="J9" s="46" t="n">
        <v>46119</v>
      </c>
      <c r="K9" s="41">
        <f>H9-I9</f>
        <v/>
      </c>
      <c r="L9" s="20">
        <f>IF(ABS(K9)&lt;0.01,"Erledigt",IF(Hinweise!$C$6&gt;G9,"Überfällig","Offen"))</f>
        <v/>
      </c>
    </row>
    <row r="10">
      <c r="A10" s="27" t="inlineStr">
        <is>
          <t>LK-0008</t>
        </is>
      </c>
      <c r="B10" s="27" t="inlineStr">
        <is>
          <t>Musterportfolio Süd I GmbH</t>
        </is>
      </c>
      <c r="C10" s="27" t="inlineStr">
        <is>
          <t>Ahornweg 130, 81541 München</t>
        </is>
      </c>
      <c r="D10" s="27" t="inlineStr">
        <is>
          <t>Johanna Gruber</t>
        </is>
      </c>
      <c r="E10" s="28" t="n">
        <v>2025</v>
      </c>
      <c r="F10" s="49" t="n">
        <v>46087</v>
      </c>
      <c r="G10" s="49" t="n">
        <v>46117</v>
      </c>
      <c r="H10" s="42" t="n">
        <v>23.25</v>
      </c>
      <c r="I10" s="42" t="n">
        <v>23.25</v>
      </c>
      <c r="J10" s="49" t="n">
        <v>46110</v>
      </c>
      <c r="K10" s="42">
        <f>H10-I10</f>
        <v/>
      </c>
      <c r="L10" s="27">
        <f>IF(ABS(K10)&lt;0.01,"Erledigt",IF(Hinweise!$C$6&gt;G10,"Überfällig","Offen"))</f>
        <v/>
      </c>
    </row>
    <row r="11">
      <c r="A11" s="20" t="inlineStr">
        <is>
          <t>LK-0009</t>
        </is>
      </c>
      <c r="B11" s="20" t="inlineStr">
        <is>
          <t>Musterportfolio Süd I GmbH</t>
        </is>
      </c>
      <c r="C11" s="20" t="inlineStr">
        <is>
          <t>Am Mühlbach 129, 80797 München</t>
        </is>
      </c>
      <c r="D11" s="20" t="inlineStr">
        <is>
          <t>Elias Reiter</t>
        </is>
      </c>
      <c r="E11" s="22" t="n">
        <v>2025</v>
      </c>
      <c r="F11" s="46" t="n">
        <v>46097</v>
      </c>
      <c r="G11" s="46" t="n">
        <v>46127</v>
      </c>
      <c r="H11" s="41" t="n">
        <v>-79.25</v>
      </c>
      <c r="I11" s="41" t="n">
        <v>-79.25</v>
      </c>
      <c r="J11" s="46" t="n">
        <v>46119</v>
      </c>
      <c r="K11" s="41">
        <f>H11-I11</f>
        <v/>
      </c>
      <c r="L11" s="20">
        <f>IF(ABS(K11)&lt;0.01,"Erledigt",IF(Hinweise!$C$6&gt;G11,"Überfällig","Offen"))</f>
        <v/>
      </c>
    </row>
    <row r="12">
      <c r="A12" s="27" t="inlineStr">
        <is>
          <t>LK-0010</t>
        </is>
      </c>
      <c r="B12" s="27" t="inlineStr">
        <is>
          <t>Musterportfolio Süd I GmbH</t>
        </is>
      </c>
      <c r="C12" s="27" t="inlineStr">
        <is>
          <t>Hochfeldstraße 110, 82110 Germering</t>
        </is>
      </c>
      <c r="D12" s="27" t="inlineStr">
        <is>
          <t>Hannah Lang</t>
        </is>
      </c>
      <c r="E12" s="28" t="n">
        <v>2025</v>
      </c>
      <c r="F12" s="49" t="n">
        <v>46092</v>
      </c>
      <c r="G12" s="49" t="n">
        <v>46122</v>
      </c>
      <c r="H12" s="42" t="n">
        <v>64.95</v>
      </c>
      <c r="I12" s="42" t="n">
        <v>64.95</v>
      </c>
      <c r="J12" s="49" t="n">
        <v>46117</v>
      </c>
      <c r="K12" s="42">
        <f>H12-I12</f>
        <v/>
      </c>
      <c r="L12" s="27">
        <f>IF(ABS(K12)&lt;0.01,"Erledigt",IF(Hinweise!$C$6&gt;G12,"Überfällig","Offen"))</f>
        <v/>
      </c>
    </row>
    <row r="13">
      <c r="A13" s="20" t="inlineStr">
        <is>
          <t>LK-0011</t>
        </is>
      </c>
      <c r="B13" s="20" t="inlineStr">
        <is>
          <t>Musterportfolio Süd I GmbH</t>
        </is>
      </c>
      <c r="C13" s="20" t="inlineStr">
        <is>
          <t>Holzstraße 107, 82110 Germering</t>
        </is>
      </c>
      <c r="D13" s="20" t="inlineStr">
        <is>
          <t>Theresa Maier</t>
        </is>
      </c>
      <c r="E13" s="22" t="n">
        <v>2025</v>
      </c>
      <c r="F13" s="46" t="n">
        <v>46180</v>
      </c>
      <c r="G13" s="46" t="n">
        <v>46210</v>
      </c>
      <c r="H13" s="41" t="n">
        <v>405.69</v>
      </c>
      <c r="I13" s="41" t="n">
        <v>0</v>
      </c>
      <c r="J13" s="46" t="n"/>
      <c r="K13" s="41">
        <f>H13-I13</f>
        <v/>
      </c>
      <c r="L13" s="20">
        <f>IF(ABS(K13)&lt;0.01,"Erledigt",IF(Hinweise!$C$6&gt;G13,"Überfällig","Offen"))</f>
        <v/>
      </c>
    </row>
    <row r="14">
      <c r="A14" s="27" t="inlineStr">
        <is>
          <t>LK-0012</t>
        </is>
      </c>
      <c r="B14" s="27" t="inlineStr">
        <is>
          <t>Musterportfolio Süd I GmbH</t>
        </is>
      </c>
      <c r="C14" s="27" t="inlineStr">
        <is>
          <t>Talstraße 122, 81673 München</t>
        </is>
      </c>
      <c r="D14" s="27" t="inlineStr">
        <is>
          <t>Simon Ebner</t>
        </is>
      </c>
      <c r="E14" s="28" t="n">
        <v>2025</v>
      </c>
      <c r="F14" s="49" t="n">
        <v>46091</v>
      </c>
      <c r="G14" s="49" t="n">
        <v>46121</v>
      </c>
      <c r="H14" s="42" t="n">
        <v>-344.64</v>
      </c>
      <c r="I14" s="42" t="n">
        <v>-344.64</v>
      </c>
      <c r="J14" s="49" t="n">
        <v>46121</v>
      </c>
      <c r="K14" s="42">
        <f>H14-I14</f>
        <v/>
      </c>
      <c r="L14" s="27">
        <f>IF(ABS(K14)&lt;0.01,"Erledigt",IF(Hinweise!$C$6&gt;G14,"Überfällig","Offen"))</f>
        <v/>
      </c>
    </row>
    <row r="15">
      <c r="A15" s="20" t="inlineStr">
        <is>
          <t>LK-0013</t>
        </is>
      </c>
      <c r="B15" s="20" t="inlineStr">
        <is>
          <t>Musterportfolio Süd II GmbH</t>
        </is>
      </c>
      <c r="C15" s="20" t="inlineStr">
        <is>
          <t>Schlossbergstraße 84b, 86899 Landsberg am Lech</t>
        </is>
      </c>
      <c r="D15" s="20" t="inlineStr">
        <is>
          <t>Marie Wimmer</t>
        </is>
      </c>
      <c r="E15" s="22" t="n">
        <v>2025</v>
      </c>
      <c r="F15" s="46" t="n">
        <v>46116</v>
      </c>
      <c r="G15" s="46" t="n">
        <v>46146</v>
      </c>
      <c r="H15" s="41" t="n">
        <v>268.27</v>
      </c>
      <c r="I15" s="41" t="n">
        <v>268.27</v>
      </c>
      <c r="J15" s="46" t="n">
        <v>46126</v>
      </c>
      <c r="K15" s="41">
        <f>H15-I15</f>
        <v/>
      </c>
      <c r="L15" s="20">
        <f>IF(ABS(K15)&lt;0.01,"Erledigt",IF(Hinweise!$C$6&gt;G15,"Überfällig","Offen"))</f>
        <v/>
      </c>
    </row>
    <row r="16">
      <c r="A16" s="27" t="inlineStr">
        <is>
          <t>LK-0014</t>
        </is>
      </c>
      <c r="B16" s="27" t="inlineStr">
        <is>
          <t>Musterportfolio Süd II GmbH</t>
        </is>
      </c>
      <c r="C16" s="27" t="inlineStr">
        <is>
          <t>Sonnenstraße 115a, 80469 München</t>
        </is>
      </c>
      <c r="D16" s="27" t="inlineStr">
        <is>
          <t>Katharina Wagner</t>
        </is>
      </c>
      <c r="E16" s="28" t="n">
        <v>2025</v>
      </c>
      <c r="F16" s="49" t="n">
        <v>46200</v>
      </c>
      <c r="G16" s="49" t="n">
        <v>46230</v>
      </c>
      <c r="H16" s="42" t="n">
        <v>288.04</v>
      </c>
      <c r="I16" s="42" t="n">
        <v>288.04</v>
      </c>
      <c r="J16" s="49" t="n">
        <v>46215</v>
      </c>
      <c r="K16" s="42">
        <f>H16-I16</f>
        <v/>
      </c>
      <c r="L16" s="27">
        <f>IF(ABS(K16)&lt;0.01,"Erledigt",IF(Hinweise!$C$6&gt;G16,"Überfällig","Offen"))</f>
        <v/>
      </c>
    </row>
    <row r="17">
      <c r="A17" s="20" t="inlineStr">
        <is>
          <t>LK-0015</t>
        </is>
      </c>
      <c r="B17" s="20" t="inlineStr">
        <is>
          <t>Musterportfolio Süd II GmbH</t>
        </is>
      </c>
      <c r="C17" s="20" t="inlineStr">
        <is>
          <t>Hochfeldstraße 20, 82256 Fürstenfeldbruck</t>
        </is>
      </c>
      <c r="D17" s="20" t="inlineStr">
        <is>
          <t>Benedikt Maier</t>
        </is>
      </c>
      <c r="E17" s="22" t="n">
        <v>2025</v>
      </c>
      <c r="F17" s="46" t="n">
        <v>46104</v>
      </c>
      <c r="G17" s="46" t="n">
        <v>46134</v>
      </c>
      <c r="H17" s="41" t="n">
        <v>-234.76</v>
      </c>
      <c r="I17" s="41" t="n">
        <v>-234.76</v>
      </c>
      <c r="J17" s="46" t="n">
        <v>46118</v>
      </c>
      <c r="K17" s="41">
        <f>H17-I17</f>
        <v/>
      </c>
      <c r="L17" s="20">
        <f>IF(ABS(K17)&lt;0.01,"Erledigt",IF(Hinweise!$C$6&gt;G17,"Überfällig","Offen"))</f>
        <v/>
      </c>
    </row>
    <row r="18">
      <c r="A18" s="27" t="inlineStr">
        <is>
          <t>LK-0016</t>
        </is>
      </c>
      <c r="B18" s="27" t="inlineStr">
        <is>
          <t>Musterportfolio Süd I GmbH</t>
        </is>
      </c>
      <c r="C18" s="27" t="inlineStr">
        <is>
          <t>Birkenallee 128, 80469 München</t>
        </is>
      </c>
      <c r="D18" s="27" t="inlineStr">
        <is>
          <t>Lea Schmid</t>
        </is>
      </c>
      <c r="E18" s="28" t="n">
        <v>2025</v>
      </c>
      <c r="F18" s="49" t="n">
        <v>46121</v>
      </c>
      <c r="G18" s="49" t="n">
        <v>46151</v>
      </c>
      <c r="H18" s="42" t="n">
        <v>-256.03</v>
      </c>
      <c r="I18" s="42" t="n">
        <v>-256.03</v>
      </c>
      <c r="J18" s="49" t="n">
        <v>46150</v>
      </c>
      <c r="K18" s="42">
        <f>H18-I18</f>
        <v/>
      </c>
      <c r="L18" s="27">
        <f>IF(ABS(K18)&lt;0.01,"Erledigt",IF(Hinweise!$C$6&gt;G18,"Überfällig","Offen"))</f>
        <v/>
      </c>
    </row>
    <row r="19">
      <c r="A19" s="20" t="inlineStr">
        <is>
          <t>LK-0018</t>
        </is>
      </c>
      <c r="B19" s="20" t="inlineStr">
        <is>
          <t>Musterportfolio Süd I GmbH</t>
        </is>
      </c>
      <c r="C19" s="20" t="inlineStr">
        <is>
          <t>Am Kirchplatz 115, 82178 Puchheim</t>
        </is>
      </c>
      <c r="D19" s="20" t="inlineStr">
        <is>
          <t>Elias Bauer</t>
        </is>
      </c>
      <c r="E19" s="22" t="n">
        <v>2025</v>
      </c>
      <c r="F19" s="46" t="n">
        <v>46164</v>
      </c>
      <c r="G19" s="46" t="n">
        <v>46194</v>
      </c>
      <c r="H19" s="41" t="n">
        <v>343.27</v>
      </c>
      <c r="I19" s="41" t="n">
        <v>0</v>
      </c>
      <c r="J19" s="46" t="n"/>
      <c r="K19" s="41">
        <f>H19-I19</f>
        <v/>
      </c>
      <c r="L19" s="20">
        <f>IF(ABS(K19)&lt;0.01,"Erledigt",IF(Hinweise!$C$6&gt;G19,"Überfällig","Offen"))</f>
        <v/>
      </c>
    </row>
    <row r="20">
      <c r="A20" s="27" t="inlineStr">
        <is>
          <t>LK-0019</t>
        </is>
      </c>
      <c r="B20" s="27" t="inlineStr">
        <is>
          <t>Musterportfolio Süd I GmbH</t>
        </is>
      </c>
      <c r="C20" s="27" t="inlineStr">
        <is>
          <t>Fliederweg 114, 82256 Fürstenfeldbruck</t>
        </is>
      </c>
      <c r="D20" s="27" t="inlineStr">
        <is>
          <t>Simon Obermeier</t>
        </is>
      </c>
      <c r="E20" s="28" t="n">
        <v>2025</v>
      </c>
      <c r="F20" s="49" t="n">
        <v>46091</v>
      </c>
      <c r="G20" s="49" t="n">
        <v>46121</v>
      </c>
      <c r="H20" s="42" t="n">
        <v>165.27</v>
      </c>
      <c r="I20" s="42" t="n">
        <v>165.27</v>
      </c>
      <c r="J20" s="49" t="n">
        <v>46103</v>
      </c>
      <c r="K20" s="42">
        <f>H20-I20</f>
        <v/>
      </c>
      <c r="L20" s="27">
        <f>IF(ABS(K20)&lt;0.01,"Erledigt",IF(Hinweise!$C$6&gt;G20,"Überfällig","Offen"))</f>
        <v/>
      </c>
    </row>
    <row r="21">
      <c r="A21" s="20" t="inlineStr">
        <is>
          <t>LK-0020</t>
        </is>
      </c>
      <c r="B21" s="20" t="inlineStr">
        <is>
          <t>Musterportfolio Süd II GmbH</t>
        </is>
      </c>
      <c r="C21" s="20" t="inlineStr">
        <is>
          <t>Brunnenweg 34b, 82110 Germering</t>
        </is>
      </c>
      <c r="D21" s="20" t="inlineStr">
        <is>
          <t>Lea Brandl</t>
        </is>
      </c>
      <c r="E21" s="22" t="n">
        <v>2025</v>
      </c>
      <c r="F21" s="46" t="n">
        <v>46189</v>
      </c>
      <c r="G21" s="46" t="n">
        <v>46219</v>
      </c>
      <c r="H21" s="41" t="n">
        <v>160.93</v>
      </c>
      <c r="I21" s="41" t="n">
        <v>160.93</v>
      </c>
      <c r="J21" s="46" t="n">
        <v>46212</v>
      </c>
      <c r="K21" s="41">
        <f>H21-I21</f>
        <v/>
      </c>
      <c r="L21" s="20">
        <f>IF(ABS(K21)&lt;0.01,"Erledigt",IF(Hinweise!$C$6&gt;G21,"Überfällig","Offen"))</f>
        <v/>
      </c>
    </row>
    <row r="22">
      <c r="A22" s="27" t="inlineStr">
        <is>
          <t>LK-0021</t>
        </is>
      </c>
      <c r="B22" s="27" t="inlineStr">
        <is>
          <t>Musterportfolio Süd II GmbH</t>
        </is>
      </c>
      <c r="C22" s="27" t="inlineStr">
        <is>
          <t>Sonnenstraße 21a, 82256 Fürstenfeldbruck</t>
        </is>
      </c>
      <c r="D22" s="27" t="inlineStr">
        <is>
          <t>Paul Reiter</t>
        </is>
      </c>
      <c r="E22" s="28" t="n">
        <v>2025</v>
      </c>
      <c r="F22" s="49" t="n">
        <v>46137</v>
      </c>
      <c r="G22" s="49" t="n">
        <v>46167</v>
      </c>
      <c r="H22" s="42" t="n">
        <v>-310.28</v>
      </c>
      <c r="I22" s="42" t="n">
        <v>-310.28</v>
      </c>
      <c r="J22" s="49" t="n">
        <v>46158</v>
      </c>
      <c r="K22" s="42">
        <f>H22-I22</f>
        <v/>
      </c>
      <c r="L22" s="27">
        <f>IF(ABS(K22)&lt;0.01,"Erledigt",IF(Hinweise!$C$6&gt;G22,"Überfällig","Offen"))</f>
        <v/>
      </c>
    </row>
    <row r="23">
      <c r="A23" s="20" t="inlineStr">
        <is>
          <t>LK-0022</t>
        </is>
      </c>
      <c r="B23" s="20" t="inlineStr">
        <is>
          <t>Musterportfolio Süd I GmbH</t>
        </is>
      </c>
      <c r="C23" s="20" t="inlineStr">
        <is>
          <t>Sonnenstraße 16, 81541 München</t>
        </is>
      </c>
      <c r="D23" s="20" t="inlineStr">
        <is>
          <t>Tobias Seidl</t>
        </is>
      </c>
      <c r="E23" s="22" t="n">
        <v>2025</v>
      </c>
      <c r="F23" s="46" t="n">
        <v>46108</v>
      </c>
      <c r="G23" s="46" t="n">
        <v>46138</v>
      </c>
      <c r="H23" s="41" t="n">
        <v>137.97</v>
      </c>
      <c r="I23" s="41" t="n">
        <v>137.97</v>
      </c>
      <c r="J23" s="46" t="n">
        <v>46132</v>
      </c>
      <c r="K23" s="41">
        <f>H23-I23</f>
        <v/>
      </c>
      <c r="L23" s="20">
        <f>IF(ABS(K23)&lt;0.01,"Erledigt",IF(Hinweise!$C$6&gt;G23,"Überfällig","Offen"))</f>
        <v/>
      </c>
    </row>
    <row r="24">
      <c r="A24" s="27" t="inlineStr">
        <is>
          <t>LK-0023</t>
        </is>
      </c>
      <c r="B24" s="27" t="inlineStr">
        <is>
          <t>Musterportfolio Süd I GmbH</t>
        </is>
      </c>
      <c r="C24" s="27" t="inlineStr">
        <is>
          <t>Am Mühlbach 46b, 80469 München</t>
        </is>
      </c>
      <c r="D24" s="27" t="inlineStr">
        <is>
          <t>Laura Obermeier</t>
        </is>
      </c>
      <c r="E24" s="28" t="n">
        <v>2025</v>
      </c>
      <c r="F24" s="49" t="n">
        <v>46127</v>
      </c>
      <c r="G24" s="49" t="n">
        <v>46157</v>
      </c>
      <c r="H24" s="42" t="n">
        <v>377.45</v>
      </c>
      <c r="I24" s="42" t="n">
        <v>377.45</v>
      </c>
      <c r="J24" s="49" t="n">
        <v>46156</v>
      </c>
      <c r="K24" s="42">
        <f>H24-I24</f>
        <v/>
      </c>
      <c r="L24" s="27">
        <f>IF(ABS(K24)&lt;0.01,"Erledigt",IF(Hinweise!$C$6&gt;G24,"Überfällig","Offen"))</f>
        <v/>
      </c>
    </row>
    <row r="25">
      <c r="A25" s="20" t="inlineStr">
        <is>
          <t>LK-0024</t>
        </is>
      </c>
      <c r="B25" s="20" t="inlineStr">
        <is>
          <t>Musterportfolio Süd I GmbH</t>
        </is>
      </c>
      <c r="C25" s="20" t="inlineStr">
        <is>
          <t>Am Weiher 130b, 80469 München</t>
        </is>
      </c>
      <c r="D25" s="20" t="inlineStr">
        <is>
          <t>Katharina Brandl</t>
        </is>
      </c>
      <c r="E25" s="22" t="n">
        <v>2025</v>
      </c>
      <c r="F25" s="46" t="n">
        <v>46090</v>
      </c>
      <c r="G25" s="46" t="n">
        <v>46120</v>
      </c>
      <c r="H25" s="41" t="n">
        <v>480.53</v>
      </c>
      <c r="I25" s="41" t="n">
        <v>480.53</v>
      </c>
      <c r="J25" s="46" t="n">
        <v>46104</v>
      </c>
      <c r="K25" s="41">
        <f>H25-I25</f>
        <v/>
      </c>
      <c r="L25" s="20">
        <f>IF(ABS(K25)&lt;0.01,"Erledigt",IF(Hinweise!$C$6&gt;G25,"Überfällig","Offen"))</f>
        <v/>
      </c>
    </row>
    <row r="26">
      <c r="A26" s="27" t="inlineStr">
        <is>
          <t>LK-0025</t>
        </is>
      </c>
      <c r="B26" s="27" t="inlineStr">
        <is>
          <t>Musterportfolio Süd II GmbH</t>
        </is>
      </c>
      <c r="C26" s="27" t="inlineStr">
        <is>
          <t>Holzstraße 128a, 80335 München</t>
        </is>
      </c>
      <c r="D26" s="27" t="inlineStr">
        <is>
          <t>Laura Lang</t>
        </is>
      </c>
      <c r="E26" s="28" t="n">
        <v>2025</v>
      </c>
      <c r="F26" s="49" t="n">
        <v>46082</v>
      </c>
      <c r="G26" s="49" t="n">
        <v>46112</v>
      </c>
      <c r="H26" s="42" t="n">
        <v>264.39</v>
      </c>
      <c r="I26" s="42" t="n">
        <v>264.39</v>
      </c>
      <c r="J26" s="49" t="n">
        <v>46111</v>
      </c>
      <c r="K26" s="42">
        <f>H26-I26</f>
        <v/>
      </c>
      <c r="L26" s="27">
        <f>IF(ABS(K26)&lt;0.01,"Erledigt",IF(Hinweise!$C$6&gt;G26,"Überfällig","Offen"))</f>
        <v/>
      </c>
    </row>
    <row r="27">
      <c r="A27" s="20" t="inlineStr">
        <is>
          <t>LK-0027</t>
        </is>
      </c>
      <c r="B27" s="20" t="inlineStr">
        <is>
          <t>Musterportfolio Süd II GmbH</t>
        </is>
      </c>
      <c r="C27" s="20" t="inlineStr">
        <is>
          <t>Brunnenweg 21b, 80939 München</t>
        </is>
      </c>
      <c r="D27" s="20" t="inlineStr">
        <is>
          <t>Laura Bauer</t>
        </is>
      </c>
      <c r="E27" s="22" t="n">
        <v>2025</v>
      </c>
      <c r="F27" s="46" t="n">
        <v>46165</v>
      </c>
      <c r="G27" s="46" t="n">
        <v>46195</v>
      </c>
      <c r="H27" s="41" t="n">
        <v>250.44</v>
      </c>
      <c r="I27" s="41" t="n">
        <v>250.44</v>
      </c>
      <c r="J27" s="46" t="n">
        <v>46186</v>
      </c>
      <c r="K27" s="41">
        <f>H27-I27</f>
        <v/>
      </c>
      <c r="L27" s="20">
        <f>IF(ABS(K27)&lt;0.01,"Erledigt",IF(Hinweise!$C$6&gt;G27,"Überfällig","Offen"))</f>
        <v/>
      </c>
    </row>
    <row r="28">
      <c r="A28" s="27" t="inlineStr">
        <is>
          <t>LK-0030</t>
        </is>
      </c>
      <c r="B28" s="27" t="inlineStr">
        <is>
          <t>Musterportfolio Süd I GmbH</t>
        </is>
      </c>
      <c r="C28" s="27" t="inlineStr">
        <is>
          <t>Birkenallee 54b, 82256 Fürstenfeldbruck</t>
        </is>
      </c>
      <c r="D28" s="27" t="inlineStr">
        <is>
          <t>Tobias Huber</t>
        </is>
      </c>
      <c r="E28" s="28" t="n">
        <v>2025</v>
      </c>
      <c r="F28" s="49" t="n">
        <v>46095</v>
      </c>
      <c r="G28" s="49" t="n">
        <v>46125</v>
      </c>
      <c r="H28" s="42" t="n">
        <v>134.54</v>
      </c>
      <c r="I28" s="42" t="n">
        <v>134.54</v>
      </c>
      <c r="J28" s="49" t="n">
        <v>46112</v>
      </c>
      <c r="K28" s="42">
        <f>H28-I28</f>
        <v/>
      </c>
      <c r="L28" s="27">
        <f>IF(ABS(K28)&lt;0.01,"Erledigt",IF(Hinweise!$C$6&gt;G28,"Überfällig","Offen"))</f>
        <v/>
      </c>
    </row>
    <row r="29">
      <c r="A29" s="20" t="inlineStr">
        <is>
          <t>LK-0031</t>
        </is>
      </c>
      <c r="B29" s="20" t="inlineStr">
        <is>
          <t>Musterportfolio Süd I GmbH</t>
        </is>
      </c>
      <c r="C29" s="20" t="inlineStr">
        <is>
          <t>Birkenallee 60, 82110 Germering</t>
        </is>
      </c>
      <c r="D29" s="20" t="inlineStr">
        <is>
          <t>Hannah Graf</t>
        </is>
      </c>
      <c r="E29" s="22" t="n">
        <v>2025</v>
      </c>
      <c r="F29" s="46" t="n">
        <v>46089</v>
      </c>
      <c r="G29" s="46" t="n">
        <v>46119</v>
      </c>
      <c r="H29" s="41" t="n">
        <v>25.63</v>
      </c>
      <c r="I29" s="41" t="n">
        <v>25.63</v>
      </c>
      <c r="J29" s="46" t="n">
        <v>46112</v>
      </c>
      <c r="K29" s="41">
        <f>H29-I29</f>
        <v/>
      </c>
      <c r="L29" s="20">
        <f>IF(ABS(K29)&lt;0.01,"Erledigt",IF(Hinweise!$C$6&gt;G29,"Überfällig","Offen"))</f>
        <v/>
      </c>
    </row>
    <row r="30">
      <c r="A30" s="27" t="inlineStr">
        <is>
          <t>LK-0032</t>
        </is>
      </c>
      <c r="B30" s="27" t="inlineStr">
        <is>
          <t>Musterportfolio Süd I GmbH</t>
        </is>
      </c>
      <c r="C30" s="27" t="inlineStr">
        <is>
          <t>Talstraße 100, 82256 Fürstenfeldbruck</t>
        </is>
      </c>
      <c r="D30" s="27" t="inlineStr">
        <is>
          <t>Felix Hofmann</t>
        </is>
      </c>
      <c r="E30" s="28" t="n">
        <v>2025</v>
      </c>
      <c r="F30" s="49" t="n">
        <v>46096</v>
      </c>
      <c r="G30" s="49" t="n">
        <v>46126</v>
      </c>
      <c r="H30" s="42" t="n">
        <v>-45.12</v>
      </c>
      <c r="I30" s="42" t="n">
        <v>-45.12</v>
      </c>
      <c r="J30" s="49" t="n">
        <v>46112</v>
      </c>
      <c r="K30" s="42">
        <f>H30-I30</f>
        <v/>
      </c>
      <c r="L30" s="27">
        <f>IF(ABS(K30)&lt;0.01,"Erledigt",IF(Hinweise!$C$6&gt;G30,"Überfällig","Offen"))</f>
        <v/>
      </c>
    </row>
    <row r="31">
      <c r="A31" s="20" t="inlineStr">
        <is>
          <t>LK-0033</t>
        </is>
      </c>
      <c r="B31" s="20" t="inlineStr">
        <is>
          <t>Musterportfolio Süd I GmbH</t>
        </is>
      </c>
      <c r="C31" s="20" t="inlineStr">
        <is>
          <t>Lindenstraße 21b, 80797 München</t>
        </is>
      </c>
      <c r="D31" s="20" t="inlineStr">
        <is>
          <t>Emilia Steiner</t>
        </is>
      </c>
      <c r="E31" s="22" t="n">
        <v>2025</v>
      </c>
      <c r="F31" s="46" t="n">
        <v>46139</v>
      </c>
      <c r="G31" s="46" t="n">
        <v>46169</v>
      </c>
      <c r="H31" s="41" t="n">
        <v>-240.47</v>
      </c>
      <c r="I31" s="41" t="n">
        <v>-240.47</v>
      </c>
      <c r="J31" s="46" t="n">
        <v>46149</v>
      </c>
      <c r="K31" s="41">
        <f>H31-I31</f>
        <v/>
      </c>
      <c r="L31" s="20">
        <f>IF(ABS(K31)&lt;0.01,"Erledigt",IF(Hinweise!$C$6&gt;G31,"Überfällig","Offen"))</f>
        <v/>
      </c>
    </row>
    <row r="32">
      <c r="A32" s="27" t="inlineStr">
        <is>
          <t>LK-0034</t>
        </is>
      </c>
      <c r="B32" s="27" t="inlineStr">
        <is>
          <t>Musterportfolio Süd II GmbH</t>
        </is>
      </c>
      <c r="C32" s="27" t="inlineStr">
        <is>
          <t>Holzstraße 101b, 86899 Landsberg am Lech</t>
        </is>
      </c>
      <c r="D32" s="27" t="inlineStr">
        <is>
          <t>Simon Ebner</t>
        </is>
      </c>
      <c r="E32" s="28" t="n">
        <v>2025</v>
      </c>
      <c r="F32" s="49" t="n">
        <v>46155</v>
      </c>
      <c r="G32" s="49" t="n">
        <v>46185</v>
      </c>
      <c r="H32" s="42" t="n">
        <v>-268.04</v>
      </c>
      <c r="I32" s="42" t="n">
        <v>-268.04</v>
      </c>
      <c r="J32" s="49" t="n">
        <v>46185</v>
      </c>
      <c r="K32" s="42">
        <f>H32-I32</f>
        <v/>
      </c>
      <c r="L32" s="27">
        <f>IF(ABS(K32)&lt;0.01,"Erledigt",IF(Hinweise!$C$6&gt;G32,"Überfällig","Offen"))</f>
        <v/>
      </c>
    </row>
    <row r="33">
      <c r="A33" s="20" t="inlineStr">
        <is>
          <t>LK-0035</t>
        </is>
      </c>
      <c r="B33" s="20" t="inlineStr">
        <is>
          <t>Musterportfolio Süd II GmbH</t>
        </is>
      </c>
      <c r="C33" s="20" t="inlineStr">
        <is>
          <t>Am Weiher 76, 82256 Fürstenfeldbruck</t>
        </is>
      </c>
      <c r="D33" s="20" t="inlineStr">
        <is>
          <t>Julia Maier</t>
        </is>
      </c>
      <c r="E33" s="22" t="n">
        <v>2025</v>
      </c>
      <c r="F33" s="46" t="n">
        <v>46091</v>
      </c>
      <c r="G33" s="46" t="n">
        <v>46121</v>
      </c>
      <c r="H33" s="41" t="n">
        <v>74.79000000000001</v>
      </c>
      <c r="I33" s="41" t="n">
        <v>74.79000000000001</v>
      </c>
      <c r="J33" s="46" t="n">
        <v>46107</v>
      </c>
      <c r="K33" s="41">
        <f>H33-I33</f>
        <v/>
      </c>
      <c r="L33" s="20">
        <f>IF(ABS(K33)&lt;0.01,"Erledigt",IF(Hinweise!$C$6&gt;G33,"Überfällig","Offen"))</f>
        <v/>
      </c>
    </row>
    <row r="34">
      <c r="A34" s="27" t="inlineStr">
        <is>
          <t>LK-0036</t>
        </is>
      </c>
      <c r="B34" s="27" t="inlineStr">
        <is>
          <t>Musterportfolio Süd I GmbH</t>
        </is>
      </c>
      <c r="C34" s="27" t="inlineStr">
        <is>
          <t>Ahornweg 136, 86899 Landsberg am Lech</t>
        </is>
      </c>
      <c r="D34" s="27" t="inlineStr">
        <is>
          <t>Leon Maier</t>
        </is>
      </c>
      <c r="E34" s="28" t="n">
        <v>2025</v>
      </c>
      <c r="F34" s="49" t="n">
        <v>46184</v>
      </c>
      <c r="G34" s="49" t="n">
        <v>46214</v>
      </c>
      <c r="H34" s="42" t="n">
        <v>97.89</v>
      </c>
      <c r="I34" s="42" t="n">
        <v>97.89</v>
      </c>
      <c r="J34" s="49" t="n">
        <v>46194</v>
      </c>
      <c r="K34" s="42">
        <f>H34-I34</f>
        <v/>
      </c>
      <c r="L34" s="27">
        <f>IF(ABS(K34)&lt;0.01,"Erledigt",IF(Hinweise!$C$6&gt;G34,"Überfällig","Offen"))</f>
        <v/>
      </c>
    </row>
    <row r="35">
      <c r="A35" s="20" t="inlineStr">
        <is>
          <t>LK-0037</t>
        </is>
      </c>
      <c r="B35" s="20" t="inlineStr">
        <is>
          <t>Musterportfolio Süd I GmbH</t>
        </is>
      </c>
      <c r="C35" s="20" t="inlineStr">
        <is>
          <t>Talstraße 117, 82319 Starnberg</t>
        </is>
      </c>
      <c r="D35" s="20" t="inlineStr">
        <is>
          <t>Katharina Berger</t>
        </is>
      </c>
      <c r="E35" s="22" t="n">
        <v>2025</v>
      </c>
      <c r="F35" s="46" t="n">
        <v>46174</v>
      </c>
      <c r="G35" s="46" t="n">
        <v>46204</v>
      </c>
      <c r="H35" s="41" t="n">
        <v>469.36</v>
      </c>
      <c r="I35" s="41" t="n">
        <v>469.36</v>
      </c>
      <c r="J35" s="46" t="n">
        <v>46189</v>
      </c>
      <c r="K35" s="41">
        <f>H35-I35</f>
        <v/>
      </c>
      <c r="L35" s="20">
        <f>IF(ABS(K35)&lt;0.01,"Erledigt",IF(Hinweise!$C$6&gt;G35,"Überfällig","Offen"))</f>
        <v/>
      </c>
    </row>
    <row r="36">
      <c r="A36" s="27" t="inlineStr">
        <is>
          <t>LK-0038</t>
        </is>
      </c>
      <c r="B36" s="27" t="inlineStr">
        <is>
          <t>Musterportfolio Süd I GmbH</t>
        </is>
      </c>
      <c r="C36" s="27" t="inlineStr">
        <is>
          <t>Am Mühlbach 137, 81827 München</t>
        </is>
      </c>
      <c r="D36" s="27" t="inlineStr">
        <is>
          <t>Julia Gruber</t>
        </is>
      </c>
      <c r="E36" s="28" t="n">
        <v>2025</v>
      </c>
      <c r="F36" s="49" t="n">
        <v>46193</v>
      </c>
      <c r="G36" s="49" t="n">
        <v>46223</v>
      </c>
      <c r="H36" s="42" t="n">
        <v>654.86</v>
      </c>
      <c r="I36" s="42" t="n">
        <v>0</v>
      </c>
      <c r="J36" s="49" t="n"/>
      <c r="K36" s="42">
        <f>H36-I36</f>
        <v/>
      </c>
      <c r="L36" s="27">
        <f>IF(ABS(K36)&lt;0.01,"Erledigt",IF(Hinweise!$C$6&gt;G36,"Überfällig","Offen"))</f>
        <v/>
      </c>
    </row>
    <row r="37">
      <c r="A37" s="20" t="inlineStr">
        <is>
          <t>LK-0039</t>
        </is>
      </c>
      <c r="B37" s="20" t="inlineStr">
        <is>
          <t>Musterportfolio Süd I GmbH</t>
        </is>
      </c>
      <c r="C37" s="20" t="inlineStr">
        <is>
          <t>Am Mühlbach 75, 81541 München</t>
        </is>
      </c>
      <c r="D37" s="20" t="inlineStr">
        <is>
          <t>Johanna Wimmer</t>
        </is>
      </c>
      <c r="E37" s="22" t="n">
        <v>2025</v>
      </c>
      <c r="F37" s="46" t="n">
        <v>46150</v>
      </c>
      <c r="G37" s="46" t="n">
        <v>46180</v>
      </c>
      <c r="H37" s="41" t="n">
        <v>543.34</v>
      </c>
      <c r="I37" s="41" t="n">
        <v>0</v>
      </c>
      <c r="J37" s="46" t="n"/>
      <c r="K37" s="41">
        <f>H37-I37</f>
        <v/>
      </c>
      <c r="L37" s="20">
        <f>IF(ABS(K37)&lt;0.01,"Erledigt",IF(Hinweise!$C$6&gt;G37,"Überfällig","Offen"))</f>
        <v/>
      </c>
    </row>
    <row r="38">
      <c r="A38" s="27" t="inlineStr">
        <is>
          <t>LK-0040</t>
        </is>
      </c>
      <c r="B38" s="27" t="inlineStr">
        <is>
          <t>Musterportfolio Süd I GmbH</t>
        </is>
      </c>
      <c r="C38" s="27" t="inlineStr">
        <is>
          <t>Birkenallee 40, 82110 Germering</t>
        </is>
      </c>
      <c r="D38" s="27" t="inlineStr">
        <is>
          <t>Marie Schmid</t>
        </is>
      </c>
      <c r="E38" s="28" t="n">
        <v>2025</v>
      </c>
      <c r="F38" s="49" t="n">
        <v>46186</v>
      </c>
      <c r="G38" s="49" t="n">
        <v>46216</v>
      </c>
      <c r="H38" s="42" t="n">
        <v>674.16</v>
      </c>
      <c r="I38" s="42" t="n">
        <v>0</v>
      </c>
      <c r="J38" s="49" t="n"/>
      <c r="K38" s="42">
        <f>H38-I38</f>
        <v/>
      </c>
      <c r="L38" s="27">
        <f>IF(ABS(K38)&lt;0.01,"Erledigt",IF(Hinweise!$C$6&gt;G38,"Überfällig","Offen"))</f>
        <v/>
      </c>
    </row>
    <row r="39">
      <c r="A39" s="20" t="inlineStr">
        <is>
          <t>LK-0041</t>
        </is>
      </c>
      <c r="B39" s="20" t="inlineStr">
        <is>
          <t>Musterportfolio Süd I GmbH</t>
        </is>
      </c>
      <c r="C39" s="20" t="inlineStr">
        <is>
          <t>Fliederweg 17, 82178 Puchheim</t>
        </is>
      </c>
      <c r="D39" s="20" t="inlineStr">
        <is>
          <t>Elias Steiner</t>
        </is>
      </c>
      <c r="E39" s="22" t="n">
        <v>2025</v>
      </c>
      <c r="F39" s="46" t="n">
        <v>46132</v>
      </c>
      <c r="G39" s="46" t="n">
        <v>46162</v>
      </c>
      <c r="H39" s="41" t="n">
        <v>259.22</v>
      </c>
      <c r="I39" s="41" t="n">
        <v>0</v>
      </c>
      <c r="J39" s="46" t="n"/>
      <c r="K39" s="41">
        <f>H39-I39</f>
        <v/>
      </c>
      <c r="L39" s="20">
        <f>IF(ABS(K39)&lt;0.01,"Erledigt",IF(Hinweise!$C$6&gt;G39,"Überfällig","Offen"))</f>
        <v/>
      </c>
    </row>
    <row r="40">
      <c r="A40" s="27" t="inlineStr">
        <is>
          <t>LK-0042</t>
        </is>
      </c>
      <c r="B40" s="27" t="inlineStr">
        <is>
          <t>Musterportfolio Süd I GmbH</t>
        </is>
      </c>
      <c r="C40" s="27" t="inlineStr">
        <is>
          <t>Gartenstraße 1, 81827 München</t>
        </is>
      </c>
      <c r="D40" s="27" t="inlineStr">
        <is>
          <t>Leon Maier</t>
        </is>
      </c>
      <c r="E40" s="28" t="n">
        <v>2025</v>
      </c>
      <c r="F40" s="49" t="n">
        <v>46201</v>
      </c>
      <c r="G40" s="49" t="n">
        <v>46231</v>
      </c>
      <c r="H40" s="42" t="n">
        <v>450.32</v>
      </c>
      <c r="I40" s="42" t="n">
        <v>450.32</v>
      </c>
      <c r="J40" s="49" t="n">
        <v>46212</v>
      </c>
      <c r="K40" s="42">
        <f>H40-I40</f>
        <v/>
      </c>
      <c r="L40" s="27">
        <f>IF(ABS(K40)&lt;0.01,"Erledigt",IF(Hinweise!$C$6&gt;G40,"Überfällig","Offen"))</f>
        <v/>
      </c>
    </row>
    <row r="41">
      <c r="A41" s="20" t="inlineStr">
        <is>
          <t>LK-0043</t>
        </is>
      </c>
      <c r="B41" s="20" t="inlineStr">
        <is>
          <t>Musterportfolio Süd II GmbH</t>
        </is>
      </c>
      <c r="C41" s="20" t="inlineStr">
        <is>
          <t>Birkenallee 114b, 82110 Germering</t>
        </is>
      </c>
      <c r="D41" s="20" t="inlineStr">
        <is>
          <t>Johanna Schmid</t>
        </is>
      </c>
      <c r="E41" s="22" t="n">
        <v>2025</v>
      </c>
      <c r="F41" s="46" t="n">
        <v>46144</v>
      </c>
      <c r="G41" s="46" t="n">
        <v>46174</v>
      </c>
      <c r="H41" s="41" t="n">
        <v>-39.14</v>
      </c>
      <c r="I41" s="41" t="n">
        <v>-39.14</v>
      </c>
      <c r="J41" s="46" t="n">
        <v>46167</v>
      </c>
      <c r="K41" s="41">
        <f>H41-I41</f>
        <v/>
      </c>
      <c r="L41" s="20">
        <f>IF(ABS(K41)&lt;0.01,"Erledigt",IF(Hinweise!$C$6&gt;G41,"Überfällig","Offen"))</f>
        <v/>
      </c>
    </row>
    <row r="42">
      <c r="A42" s="27" t="inlineStr">
        <is>
          <t>LK-0045</t>
        </is>
      </c>
      <c r="B42" s="27" t="inlineStr">
        <is>
          <t>Musterportfolio Süd I GmbH</t>
        </is>
      </c>
      <c r="C42" s="27" t="inlineStr">
        <is>
          <t>Am Mühlbach 126a, 81673 München</t>
        </is>
      </c>
      <c r="D42" s="27" t="inlineStr">
        <is>
          <t>David Bauer</t>
        </is>
      </c>
      <c r="E42" s="28" t="n">
        <v>2025</v>
      </c>
      <c r="F42" s="49" t="n">
        <v>46177</v>
      </c>
      <c r="G42" s="49" t="n">
        <v>46207</v>
      </c>
      <c r="H42" s="42" t="n">
        <v>-90.81999999999999</v>
      </c>
      <c r="I42" s="42" t="n">
        <v>-90.81999999999999</v>
      </c>
      <c r="J42" s="49" t="n">
        <v>46207</v>
      </c>
      <c r="K42" s="42">
        <f>H42-I42</f>
        <v/>
      </c>
      <c r="L42" s="27">
        <f>IF(ABS(K42)&lt;0.01,"Erledigt",IF(Hinweise!$C$6&gt;G42,"Überfällig","Offen"))</f>
        <v/>
      </c>
    </row>
    <row r="43">
      <c r="A43" s="20" t="inlineStr">
        <is>
          <t>LK-0046</t>
        </is>
      </c>
      <c r="B43" s="20" t="inlineStr">
        <is>
          <t>Musterportfolio Süd II GmbH</t>
        </is>
      </c>
      <c r="C43" s="20" t="inlineStr">
        <is>
          <t>Ahornweg 53, 81827 München</t>
        </is>
      </c>
      <c r="D43" s="20" t="inlineStr">
        <is>
          <t>Benedikt Fuchs</t>
        </is>
      </c>
      <c r="E43" s="22" t="n">
        <v>2025</v>
      </c>
      <c r="F43" s="46" t="n">
        <v>46101</v>
      </c>
      <c r="G43" s="46" t="n">
        <v>46131</v>
      </c>
      <c r="H43" s="41" t="n">
        <v>-73.39</v>
      </c>
      <c r="I43" s="41" t="n">
        <v>-73.39</v>
      </c>
      <c r="J43" s="46" t="n">
        <v>46115</v>
      </c>
      <c r="K43" s="41">
        <f>H43-I43</f>
        <v/>
      </c>
      <c r="L43" s="20">
        <f>IF(ABS(K43)&lt;0.01,"Erledigt",IF(Hinweise!$C$6&gt;G43,"Überfällig","Offen"))</f>
        <v/>
      </c>
    </row>
    <row r="44">
      <c r="A44" s="27" t="inlineStr">
        <is>
          <t>LK-0047</t>
        </is>
      </c>
      <c r="B44" s="27" t="inlineStr">
        <is>
          <t>Musterportfolio Süd I GmbH</t>
        </is>
      </c>
      <c r="C44" s="27" t="inlineStr">
        <is>
          <t>Eschenstraße 126a, 80797 München</t>
        </is>
      </c>
      <c r="D44" s="27" t="inlineStr">
        <is>
          <t>Lea Moser</t>
        </is>
      </c>
      <c r="E44" s="28" t="n">
        <v>2025</v>
      </c>
      <c r="F44" s="49" t="n">
        <v>46133</v>
      </c>
      <c r="G44" s="49" t="n">
        <v>46163</v>
      </c>
      <c r="H44" s="42" t="n">
        <v>-166.5</v>
      </c>
      <c r="I44" s="42" t="n">
        <v>-166.5</v>
      </c>
      <c r="J44" s="49" t="n">
        <v>46145</v>
      </c>
      <c r="K44" s="42">
        <f>H44-I44</f>
        <v/>
      </c>
      <c r="L44" s="27">
        <f>IF(ABS(K44)&lt;0.01,"Erledigt",IF(Hinweise!$C$6&gt;G44,"Überfällig","Offen"))</f>
        <v/>
      </c>
    </row>
    <row r="45">
      <c r="A45" s="20" t="inlineStr">
        <is>
          <t>LK-0048</t>
        </is>
      </c>
      <c r="B45" s="20" t="inlineStr">
        <is>
          <t>Musterportfolio Süd II GmbH</t>
        </is>
      </c>
      <c r="C45" s="20" t="inlineStr">
        <is>
          <t>Eschenstraße 53, 80939 München</t>
        </is>
      </c>
      <c r="D45" s="20" t="inlineStr">
        <is>
          <t>Johanna Huber</t>
        </is>
      </c>
      <c r="E45" s="22" t="n">
        <v>2025</v>
      </c>
      <c r="F45" s="46" t="n">
        <v>46102</v>
      </c>
      <c r="G45" s="46" t="n">
        <v>46132</v>
      </c>
      <c r="H45" s="41" t="n">
        <v>554.74</v>
      </c>
      <c r="I45" s="41" t="n">
        <v>554.74</v>
      </c>
      <c r="J45" s="46" t="n">
        <v>46122</v>
      </c>
      <c r="K45" s="41">
        <f>H45-I45</f>
        <v/>
      </c>
      <c r="L45" s="20">
        <f>IF(ABS(K45)&lt;0.01,"Erledigt",IF(Hinweise!$C$6&gt;G45,"Überfällig","Offen"))</f>
        <v/>
      </c>
    </row>
    <row r="46">
      <c r="A46" s="27" t="inlineStr">
        <is>
          <t>LK-0049</t>
        </is>
      </c>
      <c r="B46" s="27" t="inlineStr">
        <is>
          <t>Musterportfolio Süd II GmbH</t>
        </is>
      </c>
      <c r="C46" s="27" t="inlineStr">
        <is>
          <t>Talstraße 111, 82110 Germering</t>
        </is>
      </c>
      <c r="D46" s="27" t="inlineStr">
        <is>
          <t>Jonas Schmid</t>
        </is>
      </c>
      <c r="E46" s="28" t="n">
        <v>2025</v>
      </c>
      <c r="F46" s="49" t="n">
        <v>46094</v>
      </c>
      <c r="G46" s="49" t="n">
        <v>46124</v>
      </c>
      <c r="H46" s="42" t="n">
        <v>-391.19</v>
      </c>
      <c r="I46" s="42" t="n">
        <v>-391.19</v>
      </c>
      <c r="J46" s="49" t="n">
        <v>46124</v>
      </c>
      <c r="K46" s="42">
        <f>H46-I46</f>
        <v/>
      </c>
      <c r="L46" s="27">
        <f>IF(ABS(K46)&lt;0.01,"Erledigt",IF(Hinweise!$C$6&gt;G46,"Überfällig","Offen"))</f>
        <v/>
      </c>
    </row>
    <row r="47">
      <c r="A47" s="20" t="inlineStr">
        <is>
          <t>LK-0050</t>
        </is>
      </c>
      <c r="B47" s="20" t="inlineStr">
        <is>
          <t>Musterportfolio Süd II GmbH</t>
        </is>
      </c>
      <c r="C47" s="20" t="inlineStr">
        <is>
          <t>Am Kirchplatz 43b, 82319 Starnberg</t>
        </is>
      </c>
      <c r="D47" s="20" t="inlineStr">
        <is>
          <t>Lukas Aigner</t>
        </is>
      </c>
      <c r="E47" s="22" t="n">
        <v>2025</v>
      </c>
      <c r="F47" s="46" t="n">
        <v>46149</v>
      </c>
      <c r="G47" s="46" t="n">
        <v>46179</v>
      </c>
      <c r="H47" s="41" t="n">
        <v>642.01</v>
      </c>
      <c r="I47" s="41" t="n">
        <v>642.01</v>
      </c>
      <c r="J47" s="46" t="n">
        <v>46178</v>
      </c>
      <c r="K47" s="41">
        <f>H47-I47</f>
        <v/>
      </c>
      <c r="L47" s="20">
        <f>IF(ABS(K47)&lt;0.01,"Erledigt",IF(Hinweise!$C$6&gt;G47,"Überfällig","Offen"))</f>
        <v/>
      </c>
    </row>
    <row r="48">
      <c r="A48" s="27" t="inlineStr">
        <is>
          <t>LK-0051</t>
        </is>
      </c>
      <c r="B48" s="27" t="inlineStr">
        <is>
          <t>Musterportfolio Süd I GmbH</t>
        </is>
      </c>
      <c r="C48" s="27" t="inlineStr">
        <is>
          <t>Ulmenring 26, 86899 Landsberg am Lech</t>
        </is>
      </c>
      <c r="D48" s="27" t="inlineStr">
        <is>
          <t>Simon Bauer</t>
        </is>
      </c>
      <c r="E48" s="28" t="n">
        <v>2025</v>
      </c>
      <c r="F48" s="49" t="n">
        <v>46143</v>
      </c>
      <c r="G48" s="49" t="n">
        <v>46173</v>
      </c>
      <c r="H48" s="42" t="n">
        <v>173.95</v>
      </c>
      <c r="I48" s="42" t="n">
        <v>173.95</v>
      </c>
      <c r="J48" s="49" t="n">
        <v>46154</v>
      </c>
      <c r="K48" s="42">
        <f>H48-I48</f>
        <v/>
      </c>
      <c r="L48" s="27">
        <f>IF(ABS(K48)&lt;0.01,"Erledigt",IF(Hinweise!$C$6&gt;G48,"Überfällig","Offen"))</f>
        <v/>
      </c>
    </row>
    <row r="49">
      <c r="A49" s="20" t="inlineStr">
        <is>
          <t>LK-0052</t>
        </is>
      </c>
      <c r="B49" s="20" t="inlineStr">
        <is>
          <t>Musterportfolio Süd I GmbH</t>
        </is>
      </c>
      <c r="C49" s="20" t="inlineStr">
        <is>
          <t>Ulmenring 70b, 81827 München</t>
        </is>
      </c>
      <c r="D49" s="20" t="inlineStr">
        <is>
          <t>David Steiner</t>
        </is>
      </c>
      <c r="E49" s="22" t="n">
        <v>2025</v>
      </c>
      <c r="F49" s="46" t="n">
        <v>46127</v>
      </c>
      <c r="G49" s="46" t="n">
        <v>46157</v>
      </c>
      <c r="H49" s="41" t="n">
        <v>106.01</v>
      </c>
      <c r="I49" s="41" t="n">
        <v>106.01</v>
      </c>
      <c r="J49" s="46" t="n">
        <v>46140</v>
      </c>
      <c r="K49" s="41">
        <f>H49-I49</f>
        <v/>
      </c>
      <c r="L49" s="20">
        <f>IF(ABS(K49)&lt;0.01,"Erledigt",IF(Hinweise!$C$6&gt;G49,"Überfällig","Offen"))</f>
        <v/>
      </c>
    </row>
    <row r="50">
      <c r="A50" s="27" t="inlineStr">
        <is>
          <t>LK-0053</t>
        </is>
      </c>
      <c r="B50" s="27" t="inlineStr">
        <is>
          <t>Musterportfolio Süd II GmbH</t>
        </is>
      </c>
      <c r="C50" s="27" t="inlineStr">
        <is>
          <t>Eschenstraße 105, 81541 München</t>
        </is>
      </c>
      <c r="D50" s="27" t="inlineStr">
        <is>
          <t>Paul Fuchs</t>
        </is>
      </c>
      <c r="E50" s="28" t="n">
        <v>2025</v>
      </c>
      <c r="F50" s="49" t="n">
        <v>46118</v>
      </c>
      <c r="G50" s="49" t="n">
        <v>46148</v>
      </c>
      <c r="H50" s="42" t="n">
        <v>7.95</v>
      </c>
      <c r="I50" s="42" t="n">
        <v>0</v>
      </c>
      <c r="J50" s="49" t="n"/>
      <c r="K50" s="42">
        <f>H50-I50</f>
        <v/>
      </c>
      <c r="L50" s="27">
        <f>IF(ABS(K50)&lt;0.01,"Erledigt",IF(Hinweise!$C$6&gt;G50,"Überfällig","Offen"))</f>
        <v/>
      </c>
    </row>
    <row r="51">
      <c r="A51" s="20" t="inlineStr">
        <is>
          <t>LK-0054</t>
        </is>
      </c>
      <c r="B51" s="20" t="inlineStr">
        <is>
          <t>Musterportfolio Süd II GmbH</t>
        </is>
      </c>
      <c r="C51" s="20" t="inlineStr">
        <is>
          <t>Wiesenweg 70, 80335 München</t>
        </is>
      </c>
      <c r="D51" s="20" t="inlineStr">
        <is>
          <t>Simon Steiner</t>
        </is>
      </c>
      <c r="E51" s="22" t="n">
        <v>2025</v>
      </c>
      <c r="F51" s="46" t="n">
        <v>46146</v>
      </c>
      <c r="G51" s="46" t="n">
        <v>46176</v>
      </c>
      <c r="H51" s="41" t="n">
        <v>178.14</v>
      </c>
      <c r="I51" s="41" t="n">
        <v>178.14</v>
      </c>
      <c r="J51" s="46" t="n">
        <v>46172</v>
      </c>
      <c r="K51" s="41">
        <f>H51-I51</f>
        <v/>
      </c>
      <c r="L51" s="20">
        <f>IF(ABS(K51)&lt;0.01,"Erledigt",IF(Hinweise!$C$6&gt;G51,"Überfällig","Offen"))</f>
        <v/>
      </c>
    </row>
    <row r="52">
      <c r="A52" s="27" t="inlineStr">
        <is>
          <t>LK-0055</t>
        </is>
      </c>
      <c r="B52" s="27" t="inlineStr">
        <is>
          <t>Musterportfolio Süd I GmbH</t>
        </is>
      </c>
      <c r="C52" s="27" t="inlineStr">
        <is>
          <t>Fliederweg 6, 82319 Starnberg</t>
        </is>
      </c>
      <c r="D52" s="27" t="inlineStr">
        <is>
          <t>Elias Winkler</t>
        </is>
      </c>
      <c r="E52" s="28" t="n">
        <v>2025</v>
      </c>
      <c r="F52" s="49" t="n">
        <v>46167</v>
      </c>
      <c r="G52" s="49" t="n">
        <v>46197</v>
      </c>
      <c r="H52" s="42" t="n">
        <v>-330.59</v>
      </c>
      <c r="I52" s="42" t="n">
        <v>-330.59</v>
      </c>
      <c r="J52" s="49" t="n">
        <v>46196</v>
      </c>
      <c r="K52" s="42">
        <f>H52-I52</f>
        <v/>
      </c>
      <c r="L52" s="27">
        <f>IF(ABS(K52)&lt;0.01,"Erledigt",IF(Hinweise!$C$6&gt;G52,"Überfällig","Offen"))</f>
        <v/>
      </c>
    </row>
    <row r="53">
      <c r="A53" s="20" t="inlineStr">
        <is>
          <t>LK-0056</t>
        </is>
      </c>
      <c r="B53" s="20" t="inlineStr">
        <is>
          <t>Musterportfolio Süd I GmbH</t>
        </is>
      </c>
      <c r="C53" s="20" t="inlineStr">
        <is>
          <t>Wiesenweg 27, 80797 München</t>
        </is>
      </c>
      <c r="D53" s="20" t="inlineStr">
        <is>
          <t>Hannah Berger</t>
        </is>
      </c>
      <c r="E53" s="22" t="n">
        <v>2025</v>
      </c>
      <c r="F53" s="46" t="n">
        <v>46197</v>
      </c>
      <c r="G53" s="46" t="n">
        <v>46227</v>
      </c>
      <c r="H53" s="41" t="n">
        <v>629.14</v>
      </c>
      <c r="I53" s="41" t="n">
        <v>629.14</v>
      </c>
      <c r="J53" s="46" t="n">
        <v>46213</v>
      </c>
      <c r="K53" s="41">
        <f>H53-I53</f>
        <v/>
      </c>
      <c r="L53" s="20">
        <f>IF(ABS(K53)&lt;0.01,"Erledigt",IF(Hinweise!$C$6&gt;G53,"Überfällig","Offen"))</f>
        <v/>
      </c>
    </row>
    <row r="54">
      <c r="A54" s="27" t="inlineStr">
        <is>
          <t>LK-0057</t>
        </is>
      </c>
      <c r="B54" s="27" t="inlineStr">
        <is>
          <t>Musterportfolio Süd II GmbH</t>
        </is>
      </c>
      <c r="C54" s="27" t="inlineStr">
        <is>
          <t>Brunnenweg 102b, 82256 Fürstenfeldbruck</t>
        </is>
      </c>
      <c r="D54" s="27" t="inlineStr">
        <is>
          <t>Florian Bauer</t>
        </is>
      </c>
      <c r="E54" s="28" t="n">
        <v>2025</v>
      </c>
      <c r="F54" s="49" t="n">
        <v>46084</v>
      </c>
      <c r="G54" s="49" t="n">
        <v>46114</v>
      </c>
      <c r="H54" s="42" t="n">
        <v>640.4400000000001</v>
      </c>
      <c r="I54" s="42" t="n">
        <v>640.4400000000001</v>
      </c>
      <c r="J54" s="49" t="n">
        <v>46098</v>
      </c>
      <c r="K54" s="42">
        <f>H54-I54</f>
        <v/>
      </c>
      <c r="L54" s="27">
        <f>IF(ABS(K54)&lt;0.01,"Erledigt",IF(Hinweise!$C$6&gt;G54,"Überfällig","Offen"))</f>
        <v/>
      </c>
    </row>
    <row r="55">
      <c r="A55" s="20" t="inlineStr">
        <is>
          <t>LK-0058</t>
        </is>
      </c>
      <c r="B55" s="20" t="inlineStr">
        <is>
          <t>Musterportfolio Süd I GmbH</t>
        </is>
      </c>
      <c r="C55" s="20" t="inlineStr">
        <is>
          <t>Am Kirchplatz 104a, 82319 Starnberg</t>
        </is>
      </c>
      <c r="D55" s="20" t="inlineStr">
        <is>
          <t>Julia Steiner</t>
        </is>
      </c>
      <c r="E55" s="22" t="n">
        <v>2025</v>
      </c>
      <c r="F55" s="46" t="n">
        <v>46164</v>
      </c>
      <c r="G55" s="46" t="n">
        <v>46194</v>
      </c>
      <c r="H55" s="41" t="n">
        <v>-323.01</v>
      </c>
      <c r="I55" s="41" t="n">
        <v>-323.01</v>
      </c>
      <c r="J55" s="46" t="n">
        <v>46187</v>
      </c>
      <c r="K55" s="41">
        <f>H55-I55</f>
        <v/>
      </c>
      <c r="L55" s="20">
        <f>IF(ABS(K55)&lt;0.01,"Erledigt",IF(Hinweise!$C$6&gt;G55,"Überfällig","Offen"))</f>
        <v/>
      </c>
    </row>
    <row r="56">
      <c r="A56" s="27" t="inlineStr">
        <is>
          <t>LK-0059</t>
        </is>
      </c>
      <c r="B56" s="27" t="inlineStr">
        <is>
          <t>Musterportfolio Süd I GmbH</t>
        </is>
      </c>
      <c r="C56" s="27" t="inlineStr">
        <is>
          <t>Wiesenweg 46, 82110 Germering</t>
        </is>
      </c>
      <c r="D56" s="27" t="inlineStr">
        <is>
          <t>Clara Fuchs</t>
        </is>
      </c>
      <c r="E56" s="28" t="n">
        <v>2025</v>
      </c>
      <c r="F56" s="49" t="n">
        <v>46092</v>
      </c>
      <c r="G56" s="49" t="n">
        <v>46122</v>
      </c>
      <c r="H56" s="42" t="n">
        <v>-241.44</v>
      </c>
      <c r="I56" s="42" t="n">
        <v>-241.44</v>
      </c>
      <c r="J56" s="49" t="n">
        <v>46105</v>
      </c>
      <c r="K56" s="42">
        <f>H56-I56</f>
        <v/>
      </c>
      <c r="L56" s="27">
        <f>IF(ABS(K56)&lt;0.01,"Erledigt",IF(Hinweise!$C$6&gt;G56,"Überfällig","Offen"))</f>
        <v/>
      </c>
    </row>
    <row r="57">
      <c r="A57" s="20" t="inlineStr">
        <is>
          <t>LK-0060</t>
        </is>
      </c>
      <c r="B57" s="20" t="inlineStr">
        <is>
          <t>Musterportfolio Süd I GmbH</t>
        </is>
      </c>
      <c r="C57" s="20" t="inlineStr">
        <is>
          <t>Am Mühlbach 15, 80335 München</t>
        </is>
      </c>
      <c r="D57" s="20" t="inlineStr">
        <is>
          <t>Laura Moser</t>
        </is>
      </c>
      <c r="E57" s="22" t="n">
        <v>2025</v>
      </c>
      <c r="F57" s="46" t="n">
        <v>46194</v>
      </c>
      <c r="G57" s="46" t="n">
        <v>46224</v>
      </c>
      <c r="H57" s="41" t="n">
        <v>63.93</v>
      </c>
      <c r="I57" s="41" t="n">
        <v>0</v>
      </c>
      <c r="J57" s="46" t="n"/>
      <c r="K57" s="41">
        <f>H57-I57</f>
        <v/>
      </c>
      <c r="L57" s="20">
        <f>IF(ABS(K57)&lt;0.01,"Erledigt",IF(Hinweise!$C$6&gt;G57,"Überfällig","Offen"))</f>
        <v/>
      </c>
    </row>
    <row r="58">
      <c r="A58" s="27" t="inlineStr">
        <is>
          <t>LK-0061</t>
        </is>
      </c>
      <c r="B58" s="27" t="inlineStr">
        <is>
          <t>Musterportfolio Süd I GmbH</t>
        </is>
      </c>
      <c r="C58" s="27" t="inlineStr">
        <is>
          <t>Fliederweg 61b, 80797 München</t>
        </is>
      </c>
      <c r="D58" s="27" t="inlineStr">
        <is>
          <t>Maximilian Obermeier</t>
        </is>
      </c>
      <c r="E58" s="28" t="n">
        <v>2025</v>
      </c>
      <c r="F58" s="49" t="n">
        <v>46084</v>
      </c>
      <c r="G58" s="49" t="n">
        <v>46114</v>
      </c>
      <c r="H58" s="42" t="n">
        <v>-55.66</v>
      </c>
      <c r="I58" s="42" t="n">
        <v>-55.66</v>
      </c>
      <c r="J58" s="49" t="n">
        <v>46112</v>
      </c>
      <c r="K58" s="42">
        <f>H58-I58</f>
        <v/>
      </c>
      <c r="L58" s="27">
        <f>IF(ABS(K58)&lt;0.01,"Erledigt",IF(Hinweise!$C$6&gt;G58,"Überfällig","Offen"))</f>
        <v/>
      </c>
    </row>
    <row r="59">
      <c r="A59" s="20" t="inlineStr">
        <is>
          <t>LK-0062</t>
        </is>
      </c>
      <c r="B59" s="20" t="inlineStr">
        <is>
          <t>Musterportfolio Süd I GmbH</t>
        </is>
      </c>
      <c r="C59" s="20" t="inlineStr">
        <is>
          <t>Hochfeldstraße 103b, 81369 München</t>
        </is>
      </c>
      <c r="D59" s="20" t="inlineStr">
        <is>
          <t>Felix Aigner</t>
        </is>
      </c>
      <c r="E59" s="22" t="n">
        <v>2025</v>
      </c>
      <c r="F59" s="46" t="n">
        <v>46137</v>
      </c>
      <c r="G59" s="46" t="n">
        <v>46167</v>
      </c>
      <c r="H59" s="41" t="n">
        <v>-259.65</v>
      </c>
      <c r="I59" s="41" t="n">
        <v>-259.65</v>
      </c>
      <c r="J59" s="46" t="n">
        <v>46159</v>
      </c>
      <c r="K59" s="41">
        <f>H59-I59</f>
        <v/>
      </c>
      <c r="L59" s="20">
        <f>IF(ABS(K59)&lt;0.01,"Erledigt",IF(Hinweise!$C$6&gt;G59,"Überfällig","Offen"))</f>
        <v/>
      </c>
    </row>
    <row r="60">
      <c r="A60" s="27" t="inlineStr">
        <is>
          <t>LK-0063</t>
        </is>
      </c>
      <c r="B60" s="27" t="inlineStr">
        <is>
          <t>Musterportfolio Süd I GmbH</t>
        </is>
      </c>
      <c r="C60" s="27" t="inlineStr">
        <is>
          <t>Rosenauweg 29b, 80939 München</t>
        </is>
      </c>
      <c r="D60" s="27" t="inlineStr">
        <is>
          <t>Felix Seidl</t>
        </is>
      </c>
      <c r="E60" s="28" t="n">
        <v>2025</v>
      </c>
      <c r="F60" s="49" t="n">
        <v>46096</v>
      </c>
      <c r="G60" s="49" t="n">
        <v>46126</v>
      </c>
      <c r="H60" s="42" t="n">
        <v>397.97</v>
      </c>
      <c r="I60" s="42" t="n">
        <v>397.97</v>
      </c>
      <c r="J60" s="49" t="n">
        <v>46111</v>
      </c>
      <c r="K60" s="42">
        <f>H60-I60</f>
        <v/>
      </c>
      <c r="L60" s="27">
        <f>IF(ABS(K60)&lt;0.01,"Erledigt",IF(Hinweise!$C$6&gt;G60,"Überfällig","Offen"))</f>
        <v/>
      </c>
    </row>
    <row r="61">
      <c r="A61" s="20" t="inlineStr">
        <is>
          <t>LK-0064</t>
        </is>
      </c>
      <c r="B61" s="20" t="inlineStr">
        <is>
          <t>Musterportfolio Süd I GmbH</t>
        </is>
      </c>
      <c r="C61" s="20" t="inlineStr">
        <is>
          <t>Talstraße 30, 81673 München</t>
        </is>
      </c>
      <c r="D61" s="20" t="inlineStr">
        <is>
          <t>Anna Steiner</t>
        </is>
      </c>
      <c r="E61" s="22" t="n">
        <v>2025</v>
      </c>
      <c r="F61" s="46" t="n">
        <v>46150</v>
      </c>
      <c r="G61" s="46" t="n">
        <v>46180</v>
      </c>
      <c r="H61" s="41" t="n">
        <v>484.35</v>
      </c>
      <c r="I61" s="41" t="n">
        <v>0</v>
      </c>
      <c r="J61" s="46" t="n"/>
      <c r="K61" s="41">
        <f>H61-I61</f>
        <v/>
      </c>
      <c r="L61" s="20">
        <f>IF(ABS(K61)&lt;0.01,"Erledigt",IF(Hinweise!$C$6&gt;G61,"Überfällig","Offen"))</f>
        <v/>
      </c>
    </row>
    <row r="62">
      <c r="A62" s="27" t="inlineStr">
        <is>
          <t>LK-0065</t>
        </is>
      </c>
      <c r="B62" s="27" t="inlineStr">
        <is>
          <t>Musterportfolio Süd I GmbH</t>
        </is>
      </c>
      <c r="C62" s="27" t="inlineStr">
        <is>
          <t>Gartenstraße 71, 80469 München</t>
        </is>
      </c>
      <c r="D62" s="27" t="inlineStr">
        <is>
          <t>Julia Berger</t>
        </is>
      </c>
      <c r="E62" s="28" t="n">
        <v>2025</v>
      </c>
      <c r="F62" s="49" t="n">
        <v>46116</v>
      </c>
      <c r="G62" s="49" t="n">
        <v>46146</v>
      </c>
      <c r="H62" s="42" t="n">
        <v>41.62</v>
      </c>
      <c r="I62" s="42" t="n">
        <v>0</v>
      </c>
      <c r="J62" s="49" t="n"/>
      <c r="K62" s="42">
        <f>H62-I62</f>
        <v/>
      </c>
      <c r="L62" s="27">
        <f>IF(ABS(K62)&lt;0.01,"Erledigt",IF(Hinweise!$C$6&gt;G62,"Überfällig","Offen"))</f>
        <v/>
      </c>
    </row>
    <row r="63">
      <c r="A63" s="20" t="inlineStr">
        <is>
          <t>LK-0068</t>
        </is>
      </c>
      <c r="B63" s="20" t="inlineStr">
        <is>
          <t>Musterportfolio Süd I GmbH</t>
        </is>
      </c>
      <c r="C63" s="20" t="inlineStr">
        <is>
          <t>Rosenauweg 12, 80797 München</t>
        </is>
      </c>
      <c r="D63" s="20" t="inlineStr">
        <is>
          <t>Paul Ebner</t>
        </is>
      </c>
      <c r="E63" s="22" t="n">
        <v>2025</v>
      </c>
      <c r="F63" s="46" t="n">
        <v>46197</v>
      </c>
      <c r="G63" s="46" t="n">
        <v>46227</v>
      </c>
      <c r="H63" s="41" t="n">
        <v>-403.71</v>
      </c>
      <c r="I63" s="41" t="n">
        <v>-403.71</v>
      </c>
      <c r="J63" s="46" t="n">
        <v>46220</v>
      </c>
      <c r="K63" s="41">
        <f>H63-I63</f>
        <v/>
      </c>
      <c r="L63" s="20">
        <f>IF(ABS(K63)&lt;0.01,"Erledigt",IF(Hinweise!$C$6&gt;G63,"Überfällig","Offen"))</f>
        <v/>
      </c>
    </row>
    <row r="64">
      <c r="A64" s="27" t="inlineStr">
        <is>
          <t>LK-0069</t>
        </is>
      </c>
      <c r="B64" s="27" t="inlineStr">
        <is>
          <t>Musterportfolio Süd I GmbH</t>
        </is>
      </c>
      <c r="C64" s="27" t="inlineStr">
        <is>
          <t>Schlossbergstraße 59b, 81827 München</t>
        </is>
      </c>
      <c r="D64" s="27" t="inlineStr">
        <is>
          <t>Simon Gruber</t>
        </is>
      </c>
      <c r="E64" s="28" t="n">
        <v>2025</v>
      </c>
      <c r="F64" s="49" t="n">
        <v>46119</v>
      </c>
      <c r="G64" s="49" t="n">
        <v>46149</v>
      </c>
      <c r="H64" s="42" t="n">
        <v>-127.65</v>
      </c>
      <c r="I64" s="42" t="n">
        <v>-127.65</v>
      </c>
      <c r="J64" s="49" t="n">
        <v>46140</v>
      </c>
      <c r="K64" s="42">
        <f>H64-I64</f>
        <v/>
      </c>
      <c r="L64" s="27">
        <f>IF(ABS(K64)&lt;0.01,"Erledigt",IF(Hinweise!$C$6&gt;G64,"Überfällig","Offen"))</f>
        <v/>
      </c>
    </row>
    <row r="65">
      <c r="A65" s="20" t="inlineStr">
        <is>
          <t>LK-0070</t>
        </is>
      </c>
      <c r="B65" s="20" t="inlineStr">
        <is>
          <t>Musterportfolio Süd II GmbH</t>
        </is>
      </c>
      <c r="C65" s="20" t="inlineStr">
        <is>
          <t>Brunnenweg 68, 86899 Landsberg am Lech</t>
        </is>
      </c>
      <c r="D65" s="20" t="inlineStr">
        <is>
          <t>Florian Lechner</t>
        </is>
      </c>
      <c r="E65" s="22" t="n">
        <v>2025</v>
      </c>
      <c r="F65" s="46" t="n">
        <v>46087</v>
      </c>
      <c r="G65" s="46" t="n">
        <v>46117</v>
      </c>
      <c r="H65" s="41" t="n">
        <v>269.35</v>
      </c>
      <c r="I65" s="41" t="n">
        <v>0</v>
      </c>
      <c r="J65" s="46" t="n"/>
      <c r="K65" s="41">
        <f>H65-I65</f>
        <v/>
      </c>
      <c r="L65" s="20">
        <f>IF(ABS(K65)&lt;0.01,"Erledigt",IF(Hinweise!$C$6&gt;G65,"Überfällig","Offen"))</f>
        <v/>
      </c>
    </row>
    <row r="66">
      <c r="A66" s="27" t="inlineStr">
        <is>
          <t>LK-0072</t>
        </is>
      </c>
      <c r="B66" s="27" t="inlineStr">
        <is>
          <t>Musterportfolio Süd II GmbH</t>
        </is>
      </c>
      <c r="C66" s="27" t="inlineStr">
        <is>
          <t>Fliederweg 114, 82256 Fürstenfeldbruck</t>
        </is>
      </c>
      <c r="D66" s="27" t="inlineStr">
        <is>
          <t>Hannah Winkler</t>
        </is>
      </c>
      <c r="E66" s="28" t="n">
        <v>2025</v>
      </c>
      <c r="F66" s="49" t="n">
        <v>46162</v>
      </c>
      <c r="G66" s="49" t="n">
        <v>46192</v>
      </c>
      <c r="H66" s="42" t="n">
        <v>-158.43</v>
      </c>
      <c r="I66" s="42" t="n">
        <v>-158.43</v>
      </c>
      <c r="J66" s="49" t="n">
        <v>46178</v>
      </c>
      <c r="K66" s="42">
        <f>H66-I66</f>
        <v/>
      </c>
      <c r="L66" s="27">
        <f>IF(ABS(K66)&lt;0.01,"Erledigt",IF(Hinweise!$C$6&gt;G66,"Überfällig","Offen"))</f>
        <v/>
      </c>
    </row>
    <row r="67">
      <c r="A67" s="20" t="inlineStr">
        <is>
          <t>LK-0073</t>
        </is>
      </c>
      <c r="B67" s="20" t="inlineStr">
        <is>
          <t>Musterportfolio Süd I GmbH</t>
        </is>
      </c>
      <c r="C67" s="20" t="inlineStr">
        <is>
          <t>Ahornweg 70, 81541 München</t>
        </is>
      </c>
      <c r="D67" s="20" t="inlineStr">
        <is>
          <t>David Berger</t>
        </is>
      </c>
      <c r="E67" s="22" t="n">
        <v>2025</v>
      </c>
      <c r="F67" s="46" t="n">
        <v>46157</v>
      </c>
      <c r="G67" s="46" t="n">
        <v>46187</v>
      </c>
      <c r="H67" s="41" t="n">
        <v>425.9</v>
      </c>
      <c r="I67" s="41" t="n">
        <v>425.9</v>
      </c>
      <c r="J67" s="46" t="n">
        <v>46170</v>
      </c>
      <c r="K67" s="41">
        <f>H67-I67</f>
        <v/>
      </c>
      <c r="L67" s="20">
        <f>IF(ABS(K67)&lt;0.01,"Erledigt",IF(Hinweise!$C$6&gt;G67,"Überfällig","Offen"))</f>
        <v/>
      </c>
    </row>
    <row r="68">
      <c r="A68" s="27" t="inlineStr">
        <is>
          <t>LK-0074</t>
        </is>
      </c>
      <c r="B68" s="27" t="inlineStr">
        <is>
          <t>Musterportfolio Süd II GmbH</t>
        </is>
      </c>
      <c r="C68" s="27" t="inlineStr">
        <is>
          <t>Schlossbergstraße 129, 81369 München</t>
        </is>
      </c>
      <c r="D68" s="27" t="inlineStr">
        <is>
          <t>Marie Schmid</t>
        </is>
      </c>
      <c r="E68" s="28" t="n">
        <v>2025</v>
      </c>
      <c r="F68" s="49" t="n">
        <v>46126</v>
      </c>
      <c r="G68" s="49" t="n">
        <v>46156</v>
      </c>
      <c r="H68" s="42" t="n">
        <v>499.84</v>
      </c>
      <c r="I68" s="42" t="n">
        <v>499.84</v>
      </c>
      <c r="J68" s="49" t="n">
        <v>46146</v>
      </c>
      <c r="K68" s="42">
        <f>H68-I68</f>
        <v/>
      </c>
      <c r="L68" s="27">
        <f>IF(ABS(K68)&lt;0.01,"Erledigt",IF(Hinweise!$C$6&gt;G68,"Überfällig","Offen"))</f>
        <v/>
      </c>
    </row>
    <row r="69">
      <c r="A69" s="20" t="inlineStr">
        <is>
          <t>LK-0075</t>
        </is>
      </c>
      <c r="B69" s="20" t="inlineStr">
        <is>
          <t>Musterportfolio Süd I GmbH</t>
        </is>
      </c>
      <c r="C69" s="20" t="inlineStr">
        <is>
          <t>Ulmenring 71, 81673 München</t>
        </is>
      </c>
      <c r="D69" s="20" t="inlineStr">
        <is>
          <t>Paul Wagner</t>
        </is>
      </c>
      <c r="E69" s="22" t="n">
        <v>2025</v>
      </c>
      <c r="F69" s="46" t="n">
        <v>46131</v>
      </c>
      <c r="G69" s="46" t="n">
        <v>46161</v>
      </c>
      <c r="H69" s="41" t="n">
        <v>-401.32</v>
      </c>
      <c r="I69" s="41" t="n">
        <v>-401.32</v>
      </c>
      <c r="J69" s="46" t="n">
        <v>46160</v>
      </c>
      <c r="K69" s="41">
        <f>H69-I69</f>
        <v/>
      </c>
      <c r="L69" s="20">
        <f>IF(ABS(K69)&lt;0.01,"Erledigt",IF(Hinweise!$C$6&gt;G69,"Überfällig","Offen"))</f>
        <v/>
      </c>
    </row>
    <row r="70">
      <c r="A70" s="27" t="inlineStr">
        <is>
          <t>LK-0076</t>
        </is>
      </c>
      <c r="B70" s="27" t="inlineStr">
        <is>
          <t>Musterportfolio Süd I GmbH</t>
        </is>
      </c>
      <c r="C70" s="27" t="inlineStr">
        <is>
          <t>Brunnenweg 127a, 82256 Fürstenfeldbruck</t>
        </is>
      </c>
      <c r="D70" s="27" t="inlineStr">
        <is>
          <t>Sophie Maier</t>
        </is>
      </c>
      <c r="E70" s="28" t="n">
        <v>2025</v>
      </c>
      <c r="F70" s="49" t="n">
        <v>46095</v>
      </c>
      <c r="G70" s="49" t="n">
        <v>46125</v>
      </c>
      <c r="H70" s="42" t="n">
        <v>125.31</v>
      </c>
      <c r="I70" s="42" t="n">
        <v>125.31</v>
      </c>
      <c r="J70" s="49" t="n">
        <v>46112</v>
      </c>
      <c r="K70" s="42">
        <f>H70-I70</f>
        <v/>
      </c>
      <c r="L70" s="27">
        <f>IF(ABS(K70)&lt;0.01,"Erledigt",IF(Hinweise!$C$6&gt;G70,"Überfällig","Offen"))</f>
        <v/>
      </c>
    </row>
    <row r="71">
      <c r="A71" s="20" t="inlineStr">
        <is>
          <t>LK-0077</t>
        </is>
      </c>
      <c r="B71" s="20" t="inlineStr">
        <is>
          <t>Musterportfolio Süd I GmbH</t>
        </is>
      </c>
      <c r="C71" s="20" t="inlineStr">
        <is>
          <t>Brunnenweg 55a, 82178 Puchheim</t>
        </is>
      </c>
      <c r="D71" s="20" t="inlineStr">
        <is>
          <t>Elias Bauer</t>
        </is>
      </c>
      <c r="E71" s="22" t="n">
        <v>2025</v>
      </c>
      <c r="F71" s="46" t="n">
        <v>46083</v>
      </c>
      <c r="G71" s="46" t="n">
        <v>46113</v>
      </c>
      <c r="H71" s="41" t="n">
        <v>43.4</v>
      </c>
      <c r="I71" s="41" t="n">
        <v>43.4</v>
      </c>
      <c r="J71" s="46" t="n">
        <v>46097</v>
      </c>
      <c r="K71" s="41">
        <f>H71-I71</f>
        <v/>
      </c>
      <c r="L71" s="20">
        <f>IF(ABS(K71)&lt;0.01,"Erledigt",IF(Hinweise!$C$6&gt;G71,"Überfällig","Offen"))</f>
        <v/>
      </c>
    </row>
    <row r="72">
      <c r="A72" s="27" t="inlineStr">
        <is>
          <t>LK-0078</t>
        </is>
      </c>
      <c r="B72" s="27" t="inlineStr">
        <is>
          <t>Musterportfolio Süd II GmbH</t>
        </is>
      </c>
      <c r="C72" s="27" t="inlineStr">
        <is>
          <t>Am Mühlbach 112, 80637 München</t>
        </is>
      </c>
      <c r="D72" s="27" t="inlineStr">
        <is>
          <t>Lukas Hofmann</t>
        </is>
      </c>
      <c r="E72" s="28" t="n">
        <v>2025</v>
      </c>
      <c r="F72" s="49" t="n">
        <v>46186</v>
      </c>
      <c r="G72" s="49" t="n">
        <v>46216</v>
      </c>
      <c r="H72" s="42" t="n">
        <v>-382.53</v>
      </c>
      <c r="I72" s="42" t="n">
        <v>-382.53</v>
      </c>
      <c r="J72" s="49" t="n">
        <v>46204</v>
      </c>
      <c r="K72" s="42">
        <f>H72-I72</f>
        <v/>
      </c>
      <c r="L72" s="27">
        <f>IF(ABS(K72)&lt;0.01,"Erledigt",IF(Hinweise!$C$6&gt;G72,"Überfällig","Offen"))</f>
        <v/>
      </c>
    </row>
    <row r="73">
      <c r="A73" s="20" t="inlineStr">
        <is>
          <t>LK-0079</t>
        </is>
      </c>
      <c r="B73" s="20" t="inlineStr">
        <is>
          <t>Musterportfolio Süd II GmbH</t>
        </is>
      </c>
      <c r="C73" s="20" t="inlineStr">
        <is>
          <t>Wiesenweg 80, 80335 München</t>
        </is>
      </c>
      <c r="D73" s="20" t="inlineStr">
        <is>
          <t>Emilia Hofmann</t>
        </is>
      </c>
      <c r="E73" s="22" t="n">
        <v>2025</v>
      </c>
      <c r="F73" s="46" t="n">
        <v>46124</v>
      </c>
      <c r="G73" s="46" t="n">
        <v>46154</v>
      </c>
      <c r="H73" s="41" t="n">
        <v>531.11</v>
      </c>
      <c r="I73" s="41" t="n">
        <v>531.11</v>
      </c>
      <c r="J73" s="46" t="n">
        <v>46138</v>
      </c>
      <c r="K73" s="41">
        <f>H73-I73</f>
        <v/>
      </c>
      <c r="L73" s="20">
        <f>IF(ABS(K73)&lt;0.01,"Erledigt",IF(Hinweise!$C$6&gt;G73,"Überfällig","Offen"))</f>
        <v/>
      </c>
    </row>
    <row r="74">
      <c r="A74" s="27" t="inlineStr">
        <is>
          <t>LK-0080</t>
        </is>
      </c>
      <c r="B74" s="27" t="inlineStr">
        <is>
          <t>Musterportfolio Süd II GmbH</t>
        </is>
      </c>
      <c r="C74" s="27" t="inlineStr">
        <is>
          <t>Fliederweg 87, 80469 München</t>
        </is>
      </c>
      <c r="D74" s="27" t="inlineStr">
        <is>
          <t>Jonas Kellner</t>
        </is>
      </c>
      <c r="E74" s="28" t="n">
        <v>2025</v>
      </c>
      <c r="F74" s="49" t="n">
        <v>46184</v>
      </c>
      <c r="G74" s="49" t="n">
        <v>46214</v>
      </c>
      <c r="H74" s="42" t="n">
        <v>-85.20999999999999</v>
      </c>
      <c r="I74" s="42" t="n">
        <v>-85.20999999999999</v>
      </c>
      <c r="J74" s="49" t="n">
        <v>46203</v>
      </c>
      <c r="K74" s="42">
        <f>H74-I74</f>
        <v/>
      </c>
      <c r="L74" s="27">
        <f>IF(ABS(K74)&lt;0.01,"Erledigt",IF(Hinweise!$C$6&gt;G74,"Überfällig","Offen"))</f>
        <v/>
      </c>
    </row>
    <row r="75">
      <c r="A75" s="20" t="inlineStr">
        <is>
          <t>LK-0082</t>
        </is>
      </c>
      <c r="B75" s="20" t="inlineStr">
        <is>
          <t>Musterportfolio Süd II GmbH</t>
        </is>
      </c>
      <c r="C75" s="20" t="inlineStr">
        <is>
          <t>Eschenstraße 5b, 82319 Starnberg</t>
        </is>
      </c>
      <c r="D75" s="20" t="inlineStr">
        <is>
          <t>Leon Lang</t>
        </is>
      </c>
      <c r="E75" s="22" t="n">
        <v>2025</v>
      </c>
      <c r="F75" s="46" t="n">
        <v>46122</v>
      </c>
      <c r="G75" s="46" t="n">
        <v>46152</v>
      </c>
      <c r="H75" s="41" t="n">
        <v>-290.19</v>
      </c>
      <c r="I75" s="41" t="n">
        <v>-290.19</v>
      </c>
      <c r="J75" s="46" t="n">
        <v>46143</v>
      </c>
      <c r="K75" s="41">
        <f>H75-I75</f>
        <v/>
      </c>
      <c r="L75" s="20">
        <f>IF(ABS(K75)&lt;0.01,"Erledigt",IF(Hinweise!$C$6&gt;G75,"Überfällig","Offen"))</f>
        <v/>
      </c>
    </row>
    <row r="76">
      <c r="A76" s="27" t="inlineStr">
        <is>
          <t>LK-0083</t>
        </is>
      </c>
      <c r="B76" s="27" t="inlineStr">
        <is>
          <t>Musterportfolio Süd II GmbH</t>
        </is>
      </c>
      <c r="C76" s="27" t="inlineStr">
        <is>
          <t>Lindenstraße 87b, 82178 Puchheim</t>
        </is>
      </c>
      <c r="D76" s="27" t="inlineStr">
        <is>
          <t>Paul Graf</t>
        </is>
      </c>
      <c r="E76" s="28" t="n">
        <v>2025</v>
      </c>
      <c r="F76" s="49" t="n">
        <v>46194</v>
      </c>
      <c r="G76" s="49" t="n">
        <v>46224</v>
      </c>
      <c r="H76" s="42" t="n">
        <v>77.95999999999999</v>
      </c>
      <c r="I76" s="42" t="n">
        <v>77.95999999999999</v>
      </c>
      <c r="J76" s="49" t="n">
        <v>46219</v>
      </c>
      <c r="K76" s="42">
        <f>H76-I76</f>
        <v/>
      </c>
      <c r="L76" s="27">
        <f>IF(ABS(K76)&lt;0.01,"Erledigt",IF(Hinweise!$C$6&gt;G76,"Überfällig","Offen"))</f>
        <v/>
      </c>
    </row>
    <row r="77">
      <c r="A77" s="20" t="inlineStr">
        <is>
          <t>LK-0084</t>
        </is>
      </c>
      <c r="B77" s="20" t="inlineStr">
        <is>
          <t>Musterportfolio Süd I GmbH</t>
        </is>
      </c>
      <c r="C77" s="20" t="inlineStr">
        <is>
          <t>Talstraße 85b, 82256 Fürstenfeldbruck</t>
        </is>
      </c>
      <c r="D77" s="20" t="inlineStr">
        <is>
          <t>Jonas Hofmann</t>
        </is>
      </c>
      <c r="E77" s="22" t="n">
        <v>2025</v>
      </c>
      <c r="F77" s="46" t="n">
        <v>46174</v>
      </c>
      <c r="G77" s="46" t="n">
        <v>46204</v>
      </c>
      <c r="H77" s="41" t="n">
        <v>-265.89</v>
      </c>
      <c r="I77" s="41" t="n">
        <v>-265.89</v>
      </c>
      <c r="J77" s="46" t="n">
        <v>46185</v>
      </c>
      <c r="K77" s="41">
        <f>H77-I77</f>
        <v/>
      </c>
      <c r="L77" s="20">
        <f>IF(ABS(K77)&lt;0.01,"Erledigt",IF(Hinweise!$C$6&gt;G77,"Überfällig","Offen"))</f>
        <v/>
      </c>
    </row>
    <row r="78">
      <c r="A78" s="27" t="inlineStr">
        <is>
          <t>LK-0086</t>
        </is>
      </c>
      <c r="B78" s="27" t="inlineStr">
        <is>
          <t>Musterportfolio Süd I GmbH</t>
        </is>
      </c>
      <c r="C78" s="27" t="inlineStr">
        <is>
          <t>Fliederweg 2a, 82256 Fürstenfeldbruck</t>
        </is>
      </c>
      <c r="D78" s="27" t="inlineStr">
        <is>
          <t>Johanna Seidl</t>
        </is>
      </c>
      <c r="E78" s="28" t="n">
        <v>2025</v>
      </c>
      <c r="F78" s="49" t="n">
        <v>46101</v>
      </c>
      <c r="G78" s="49" t="n">
        <v>46131</v>
      </c>
      <c r="H78" s="42" t="n">
        <v>354.18</v>
      </c>
      <c r="I78" s="42" t="n">
        <v>0</v>
      </c>
      <c r="J78" s="49" t="n"/>
      <c r="K78" s="42">
        <f>H78-I78</f>
        <v/>
      </c>
      <c r="L78" s="27">
        <f>IF(ABS(K78)&lt;0.01,"Erledigt",IF(Hinweise!$C$6&gt;G78,"Überfällig","Offen"))</f>
        <v/>
      </c>
    </row>
    <row r="79">
      <c r="A79" s="20" t="inlineStr">
        <is>
          <t>LK-0087</t>
        </is>
      </c>
      <c r="B79" s="20" t="inlineStr">
        <is>
          <t>Musterportfolio Süd I GmbH</t>
        </is>
      </c>
      <c r="C79" s="20" t="inlineStr">
        <is>
          <t>Am Mühlbach 15, 80939 München</t>
        </is>
      </c>
      <c r="D79" s="20" t="inlineStr">
        <is>
          <t>Johanna Wagner</t>
        </is>
      </c>
      <c r="E79" s="22" t="n">
        <v>2025</v>
      </c>
      <c r="F79" s="46" t="n">
        <v>46192</v>
      </c>
      <c r="G79" s="46" t="n">
        <v>46222</v>
      </c>
      <c r="H79" s="41" t="n">
        <v>491.79</v>
      </c>
      <c r="I79" s="41" t="n">
        <v>491.79</v>
      </c>
      <c r="J79" s="46" t="n">
        <v>46215</v>
      </c>
      <c r="K79" s="41">
        <f>H79-I79</f>
        <v/>
      </c>
      <c r="L79" s="20">
        <f>IF(ABS(K79)&lt;0.01,"Erledigt",IF(Hinweise!$C$6&gt;G79,"Überfällig","Offen"))</f>
        <v/>
      </c>
    </row>
    <row r="80">
      <c r="A80" s="27" t="inlineStr">
        <is>
          <t>LK-0089</t>
        </is>
      </c>
      <c r="B80" s="27" t="inlineStr">
        <is>
          <t>Musterportfolio Süd II GmbH</t>
        </is>
      </c>
      <c r="C80" s="27" t="inlineStr">
        <is>
          <t>Eschenstraße 118a, 80797 München</t>
        </is>
      </c>
      <c r="D80" s="27" t="inlineStr">
        <is>
          <t>Clara Wagner</t>
        </is>
      </c>
      <c r="E80" s="28" t="n">
        <v>2025</v>
      </c>
      <c r="F80" s="49" t="n">
        <v>46152</v>
      </c>
      <c r="G80" s="49" t="n">
        <v>46182</v>
      </c>
      <c r="H80" s="42" t="n">
        <v>-297.35</v>
      </c>
      <c r="I80" s="42" t="n">
        <v>-297.35</v>
      </c>
      <c r="J80" s="49" t="n">
        <v>46181</v>
      </c>
      <c r="K80" s="42">
        <f>H80-I80</f>
        <v/>
      </c>
      <c r="L80" s="27">
        <f>IF(ABS(K80)&lt;0.01,"Erledigt",IF(Hinweise!$C$6&gt;G80,"Überfällig","Offen"))</f>
        <v/>
      </c>
    </row>
    <row r="81">
      <c r="A81" s="20" t="inlineStr">
        <is>
          <t>LK-0090</t>
        </is>
      </c>
      <c r="B81" s="20" t="inlineStr">
        <is>
          <t>Musterportfolio Süd II GmbH</t>
        </is>
      </c>
      <c r="C81" s="20" t="inlineStr">
        <is>
          <t>Birkenallee 85b, 80939 München</t>
        </is>
      </c>
      <c r="D81" s="20" t="inlineStr">
        <is>
          <t>Johanna Wagner</t>
        </is>
      </c>
      <c r="E81" s="22" t="n">
        <v>2025</v>
      </c>
      <c r="F81" s="46" t="n">
        <v>46115</v>
      </c>
      <c r="G81" s="46" t="n">
        <v>46145</v>
      </c>
      <c r="H81" s="41" t="n">
        <v>388.44</v>
      </c>
      <c r="I81" s="41" t="n">
        <v>388.44</v>
      </c>
      <c r="J81" s="46" t="n">
        <v>46126</v>
      </c>
      <c r="K81" s="41">
        <f>H81-I81</f>
        <v/>
      </c>
      <c r="L81" s="20">
        <f>IF(ABS(K81)&lt;0.01,"Erledigt",IF(Hinweise!$C$6&gt;G81,"Überfällig","Offen"))</f>
        <v/>
      </c>
    </row>
    <row r="82">
      <c r="A82" s="27" t="inlineStr">
        <is>
          <t>LK-0091</t>
        </is>
      </c>
      <c r="B82" s="27" t="inlineStr">
        <is>
          <t>Musterportfolio Süd II GmbH</t>
        </is>
      </c>
      <c r="C82" s="27" t="inlineStr">
        <is>
          <t>Kastanienweg 89b, 81827 München</t>
        </is>
      </c>
      <c r="D82" s="27" t="inlineStr">
        <is>
          <t>Katharina Huber</t>
        </is>
      </c>
      <c r="E82" s="28" t="n">
        <v>2025</v>
      </c>
      <c r="F82" s="49" t="n">
        <v>46192</v>
      </c>
      <c r="G82" s="49" t="n">
        <v>46222</v>
      </c>
      <c r="H82" s="42" t="n">
        <v>39.65</v>
      </c>
      <c r="I82" s="42" t="n">
        <v>39.65</v>
      </c>
      <c r="J82" s="49" t="n">
        <v>46212</v>
      </c>
      <c r="K82" s="42">
        <f>H82-I82</f>
        <v/>
      </c>
      <c r="L82" s="27">
        <f>IF(ABS(K82)&lt;0.01,"Erledigt",IF(Hinweise!$C$6&gt;G82,"Überfällig","Offen"))</f>
        <v/>
      </c>
    </row>
    <row r="83">
      <c r="A83" s="20" t="inlineStr">
        <is>
          <t>LK-0092</t>
        </is>
      </c>
      <c r="B83" s="20" t="inlineStr">
        <is>
          <t>Musterportfolio Süd I GmbH</t>
        </is>
      </c>
      <c r="C83" s="20" t="inlineStr">
        <is>
          <t>Schlossbergstraße 20, 86899 Landsberg am Lech</t>
        </is>
      </c>
      <c r="D83" s="20" t="inlineStr">
        <is>
          <t>Lea Berger</t>
        </is>
      </c>
      <c r="E83" s="22" t="n">
        <v>2025</v>
      </c>
      <c r="F83" s="46" t="n">
        <v>46197</v>
      </c>
      <c r="G83" s="46" t="n">
        <v>46227</v>
      </c>
      <c r="H83" s="41" t="n">
        <v>408.6</v>
      </c>
      <c r="I83" s="41" t="n">
        <v>408.6</v>
      </c>
      <c r="J83" s="46" t="n">
        <v>46212</v>
      </c>
      <c r="K83" s="41">
        <f>H83-I83</f>
        <v/>
      </c>
      <c r="L83" s="20">
        <f>IF(ABS(K83)&lt;0.01,"Erledigt",IF(Hinweise!$C$6&gt;G83,"Überfällig","Offen"))</f>
        <v/>
      </c>
    </row>
    <row r="84">
      <c r="A84" s="27" t="inlineStr">
        <is>
          <t>LK-0094</t>
        </is>
      </c>
      <c r="B84" s="27" t="inlineStr">
        <is>
          <t>Musterportfolio Süd II GmbH</t>
        </is>
      </c>
      <c r="C84" s="27" t="inlineStr">
        <is>
          <t>Am Mühlbach 70, 81541 München</t>
        </is>
      </c>
      <c r="D84" s="27" t="inlineStr">
        <is>
          <t>Johanna Schmid</t>
        </is>
      </c>
      <c r="E84" s="28" t="n">
        <v>2025</v>
      </c>
      <c r="F84" s="49" t="n">
        <v>46153</v>
      </c>
      <c r="G84" s="49" t="n">
        <v>46183</v>
      </c>
      <c r="H84" s="42" t="n">
        <v>334.09</v>
      </c>
      <c r="I84" s="42" t="n">
        <v>334.09</v>
      </c>
      <c r="J84" s="49" t="n">
        <v>46177</v>
      </c>
      <c r="K84" s="42">
        <f>H84-I84</f>
        <v/>
      </c>
      <c r="L84" s="27">
        <f>IF(ABS(K84)&lt;0.01,"Erledigt",IF(Hinweise!$C$6&gt;G84,"Überfällig","Offen"))</f>
        <v/>
      </c>
    </row>
    <row r="85">
      <c r="A85" s="20" t="inlineStr">
        <is>
          <t>LK-0096</t>
        </is>
      </c>
      <c r="B85" s="20" t="inlineStr">
        <is>
          <t>Musterportfolio Süd I GmbH</t>
        </is>
      </c>
      <c r="C85" s="20" t="inlineStr">
        <is>
          <t>Rosenauweg 63, 82256 Fürstenfeldbruck</t>
        </is>
      </c>
      <c r="D85" s="20" t="inlineStr">
        <is>
          <t>Tobias Schmid</t>
        </is>
      </c>
      <c r="E85" s="22" t="n">
        <v>2025</v>
      </c>
      <c r="F85" s="46" t="n">
        <v>46148</v>
      </c>
      <c r="G85" s="46" t="n">
        <v>46178</v>
      </c>
      <c r="H85" s="41" t="n">
        <v>497.88</v>
      </c>
      <c r="I85" s="41" t="n">
        <v>497.88</v>
      </c>
      <c r="J85" s="46" t="n">
        <v>46167</v>
      </c>
      <c r="K85" s="41">
        <f>H85-I85</f>
        <v/>
      </c>
      <c r="L85" s="20">
        <f>IF(ABS(K85)&lt;0.01,"Erledigt",IF(Hinweise!$C$6&gt;G85,"Überfällig","Offen"))</f>
        <v/>
      </c>
    </row>
    <row r="86">
      <c r="A86" s="27" t="inlineStr">
        <is>
          <t>LK-0099</t>
        </is>
      </c>
      <c r="B86" s="27" t="inlineStr">
        <is>
          <t>Musterportfolio Süd II GmbH</t>
        </is>
      </c>
      <c r="C86" s="27" t="inlineStr">
        <is>
          <t>Holzstraße 12, 80939 München</t>
        </is>
      </c>
      <c r="D86" s="27" t="inlineStr">
        <is>
          <t>Tobias Gruber</t>
        </is>
      </c>
      <c r="E86" s="28" t="n">
        <v>2025</v>
      </c>
      <c r="F86" s="49" t="n">
        <v>46114</v>
      </c>
      <c r="G86" s="49" t="n">
        <v>46144</v>
      </c>
      <c r="H86" s="42" t="n">
        <v>-86.78</v>
      </c>
      <c r="I86" s="42" t="n">
        <v>-86.78</v>
      </c>
      <c r="J86" s="49" t="n">
        <v>46136</v>
      </c>
      <c r="K86" s="42">
        <f>H86-I86</f>
        <v/>
      </c>
      <c r="L86" s="27">
        <f>IF(ABS(K86)&lt;0.01,"Erledigt",IF(Hinweise!$C$6&gt;G86,"Überfällig","Offen"))</f>
        <v/>
      </c>
    </row>
    <row r="87">
      <c r="A87" s="20" t="inlineStr">
        <is>
          <t>LK-0100</t>
        </is>
      </c>
      <c r="B87" s="20" t="inlineStr">
        <is>
          <t>Musterportfolio Süd I GmbH</t>
        </is>
      </c>
      <c r="C87" s="20" t="inlineStr">
        <is>
          <t>Holzstraße 126, 81673 München</t>
        </is>
      </c>
      <c r="D87" s="20" t="inlineStr">
        <is>
          <t>Emilia Obermeier</t>
        </is>
      </c>
      <c r="E87" s="22" t="n">
        <v>2025</v>
      </c>
      <c r="F87" s="46" t="n">
        <v>46116</v>
      </c>
      <c r="G87" s="46" t="n">
        <v>46146</v>
      </c>
      <c r="H87" s="41" t="n">
        <v>104.28</v>
      </c>
      <c r="I87" s="41" t="n">
        <v>104.28</v>
      </c>
      <c r="J87" s="46" t="n">
        <v>46146</v>
      </c>
      <c r="K87" s="41">
        <f>H87-I87</f>
        <v/>
      </c>
      <c r="L87" s="20">
        <f>IF(ABS(K87)&lt;0.01,"Erledigt",IF(Hinweise!$C$6&gt;G87,"Überfällig","Offen"))</f>
        <v/>
      </c>
    </row>
    <row r="88">
      <c r="A88" s="27" t="inlineStr">
        <is>
          <t>LK-0102</t>
        </is>
      </c>
      <c r="B88" s="27" t="inlineStr">
        <is>
          <t>Musterportfolio Süd I GmbH</t>
        </is>
      </c>
      <c r="C88" s="27" t="inlineStr">
        <is>
          <t>Am Anger 67, 81827 München</t>
        </is>
      </c>
      <c r="D88" s="27" t="inlineStr">
        <is>
          <t>Clara Moser</t>
        </is>
      </c>
      <c r="E88" s="28" t="n">
        <v>2025</v>
      </c>
      <c r="F88" s="49" t="n">
        <v>46195</v>
      </c>
      <c r="G88" s="49" t="n">
        <v>46225</v>
      </c>
      <c r="H88" s="42" t="n">
        <v>-191.67</v>
      </c>
      <c r="I88" s="42" t="n">
        <v>-191.67</v>
      </c>
      <c r="J88" s="49" t="n">
        <v>46209</v>
      </c>
      <c r="K88" s="42">
        <f>H88-I88</f>
        <v/>
      </c>
      <c r="L88" s="27">
        <f>IF(ABS(K88)&lt;0.01,"Erledigt",IF(Hinweise!$C$6&gt;G88,"Überfällig","Offen"))</f>
        <v/>
      </c>
    </row>
    <row r="89">
      <c r="A89" s="20" t="inlineStr">
        <is>
          <t>LK-0104</t>
        </is>
      </c>
      <c r="B89" s="20" t="inlineStr">
        <is>
          <t>Musterportfolio Süd II GmbH</t>
        </is>
      </c>
      <c r="C89" s="20" t="inlineStr">
        <is>
          <t>Lindenstraße 60, 81827 München</t>
        </is>
      </c>
      <c r="D89" s="20" t="inlineStr">
        <is>
          <t>Tobias Hofmann</t>
        </is>
      </c>
      <c r="E89" s="22" t="n">
        <v>2025</v>
      </c>
      <c r="F89" s="46" t="n">
        <v>46167</v>
      </c>
      <c r="G89" s="46" t="n">
        <v>46197</v>
      </c>
      <c r="H89" s="41" t="n">
        <v>-37.62</v>
      </c>
      <c r="I89" s="41" t="n">
        <v>-37.62</v>
      </c>
      <c r="J89" s="46" t="n">
        <v>46187</v>
      </c>
      <c r="K89" s="41">
        <f>H89-I89</f>
        <v/>
      </c>
      <c r="L89" s="20">
        <f>IF(ABS(K89)&lt;0.01,"Erledigt",IF(Hinweise!$C$6&gt;G89,"Überfällig","Offen"))</f>
        <v/>
      </c>
    </row>
    <row r="90">
      <c r="A90" s="27" t="inlineStr">
        <is>
          <t>LK-0105</t>
        </is>
      </c>
      <c r="B90" s="27" t="inlineStr">
        <is>
          <t>Musterportfolio Süd I GmbH</t>
        </is>
      </c>
      <c r="C90" s="27" t="inlineStr">
        <is>
          <t>Talstraße 23, 82319 Starnberg</t>
        </is>
      </c>
      <c r="D90" s="27" t="inlineStr">
        <is>
          <t>Anna Berger</t>
        </is>
      </c>
      <c r="E90" s="28" t="n">
        <v>2025</v>
      </c>
      <c r="F90" s="49" t="n">
        <v>46122</v>
      </c>
      <c r="G90" s="49" t="n">
        <v>46152</v>
      </c>
      <c r="H90" s="42" t="n">
        <v>197.87</v>
      </c>
      <c r="I90" s="42" t="n">
        <v>197.87</v>
      </c>
      <c r="J90" s="49" t="n">
        <v>46148</v>
      </c>
      <c r="K90" s="42">
        <f>H90-I90</f>
        <v/>
      </c>
      <c r="L90" s="27">
        <f>IF(ABS(K90)&lt;0.01,"Erledigt",IF(Hinweise!$C$6&gt;G90,"Überfällig","Offen"))</f>
        <v/>
      </c>
    </row>
    <row r="91">
      <c r="A91" s="20" t="inlineStr">
        <is>
          <t>LK-0106</t>
        </is>
      </c>
      <c r="B91" s="20" t="inlineStr">
        <is>
          <t>Musterportfolio Süd II GmbH</t>
        </is>
      </c>
      <c r="C91" s="20" t="inlineStr">
        <is>
          <t>Wiesenweg 80, 81541 München</t>
        </is>
      </c>
      <c r="D91" s="20" t="inlineStr">
        <is>
          <t>Lea Lechner</t>
        </is>
      </c>
      <c r="E91" s="22" t="n">
        <v>2025</v>
      </c>
      <c r="F91" s="46" t="n">
        <v>46170</v>
      </c>
      <c r="G91" s="46" t="n">
        <v>46200</v>
      </c>
      <c r="H91" s="41" t="n">
        <v>508.61</v>
      </c>
      <c r="I91" s="41" t="n">
        <v>508.61</v>
      </c>
      <c r="J91" s="46" t="n">
        <v>46196</v>
      </c>
      <c r="K91" s="41">
        <f>H91-I91</f>
        <v/>
      </c>
      <c r="L91" s="20">
        <f>IF(ABS(K91)&lt;0.01,"Erledigt",IF(Hinweise!$C$6&gt;G91,"Überfällig","Offen"))</f>
        <v/>
      </c>
    </row>
    <row r="92">
      <c r="A92" s="27" t="inlineStr">
        <is>
          <t>LK-0107</t>
        </is>
      </c>
      <c r="B92" s="27" t="inlineStr">
        <is>
          <t>Musterportfolio Süd I GmbH</t>
        </is>
      </c>
      <c r="C92" s="27" t="inlineStr">
        <is>
          <t>Sonnenstraße 127, 82110 Germering</t>
        </is>
      </c>
      <c r="D92" s="27" t="inlineStr">
        <is>
          <t>Paul Reiter</t>
        </is>
      </c>
      <c r="E92" s="28" t="n">
        <v>2025</v>
      </c>
      <c r="F92" s="49" t="n">
        <v>46182</v>
      </c>
      <c r="G92" s="49" t="n">
        <v>46212</v>
      </c>
      <c r="H92" s="42" t="n">
        <v>586.3200000000001</v>
      </c>
      <c r="I92" s="42" t="n">
        <v>0</v>
      </c>
      <c r="J92" s="49" t="n"/>
      <c r="K92" s="42">
        <f>H92-I92</f>
        <v/>
      </c>
      <c r="L92" s="27">
        <f>IF(ABS(K92)&lt;0.01,"Erledigt",IF(Hinweise!$C$6&gt;G92,"Überfällig","Offen"))</f>
        <v/>
      </c>
    </row>
    <row r="93">
      <c r="A93" s="20" t="inlineStr">
        <is>
          <t>LK-0108</t>
        </is>
      </c>
      <c r="B93" s="20" t="inlineStr">
        <is>
          <t>Musterportfolio Süd I GmbH</t>
        </is>
      </c>
      <c r="C93" s="20" t="inlineStr">
        <is>
          <t>Birkenallee 15b, 81369 München</t>
        </is>
      </c>
      <c r="D93" s="20" t="inlineStr">
        <is>
          <t>Sophie Lechner</t>
        </is>
      </c>
      <c r="E93" s="22" t="n">
        <v>2025</v>
      </c>
      <c r="F93" s="46" t="n">
        <v>46188</v>
      </c>
      <c r="G93" s="46" t="n">
        <v>46218</v>
      </c>
      <c r="H93" s="41" t="n">
        <v>390.24</v>
      </c>
      <c r="I93" s="41" t="n">
        <v>0</v>
      </c>
      <c r="J93" s="46" t="n"/>
      <c r="K93" s="41">
        <f>H93-I93</f>
        <v/>
      </c>
      <c r="L93" s="20">
        <f>IF(ABS(K93)&lt;0.01,"Erledigt",IF(Hinweise!$C$6&gt;G93,"Überfällig","Offen"))</f>
        <v/>
      </c>
    </row>
    <row r="94">
      <c r="A94" s="27" t="inlineStr">
        <is>
          <t>LK-0110</t>
        </is>
      </c>
      <c r="B94" s="27" t="inlineStr">
        <is>
          <t>Musterportfolio Süd II GmbH</t>
        </is>
      </c>
      <c r="C94" s="27" t="inlineStr">
        <is>
          <t>Lindenstraße 17, 82178 Puchheim</t>
        </is>
      </c>
      <c r="D94" s="27" t="inlineStr">
        <is>
          <t>Anna Schmid</t>
        </is>
      </c>
      <c r="E94" s="28" t="n">
        <v>2025</v>
      </c>
      <c r="F94" s="49" t="n">
        <v>46195</v>
      </c>
      <c r="G94" s="49" t="n">
        <v>46225</v>
      </c>
      <c r="H94" s="42" t="n">
        <v>188.25</v>
      </c>
      <c r="I94" s="42" t="n">
        <v>188.25</v>
      </c>
      <c r="J94" s="49" t="n">
        <v>46207</v>
      </c>
      <c r="K94" s="42">
        <f>H94-I94</f>
        <v/>
      </c>
      <c r="L94" s="27">
        <f>IF(ABS(K94)&lt;0.01,"Erledigt",IF(Hinweise!$C$6&gt;G94,"Überfällig","Offen"))</f>
        <v/>
      </c>
    </row>
    <row r="95">
      <c r="A95" s="20" t="inlineStr">
        <is>
          <t>LK-0111</t>
        </is>
      </c>
      <c r="B95" s="20" t="inlineStr">
        <is>
          <t>Musterportfolio Süd I GmbH</t>
        </is>
      </c>
      <c r="C95" s="20" t="inlineStr">
        <is>
          <t>Lindenstraße 138, 81673 München</t>
        </is>
      </c>
      <c r="D95" s="20" t="inlineStr">
        <is>
          <t>Paul Schmid</t>
        </is>
      </c>
      <c r="E95" s="22" t="n">
        <v>2025</v>
      </c>
      <c r="F95" s="46" t="n">
        <v>46165</v>
      </c>
      <c r="G95" s="46" t="n">
        <v>46195</v>
      </c>
      <c r="H95" s="41" t="n">
        <v>-141.89</v>
      </c>
      <c r="I95" s="41" t="n">
        <v>-141.89</v>
      </c>
      <c r="J95" s="46" t="n">
        <v>46178</v>
      </c>
      <c r="K95" s="41">
        <f>H95-I95</f>
        <v/>
      </c>
      <c r="L95" s="20">
        <f>IF(ABS(K95)&lt;0.01,"Erledigt",IF(Hinweise!$C$6&gt;G95,"Überfällig","Offen"))</f>
        <v/>
      </c>
    </row>
    <row r="96">
      <c r="A96" s="27" t="inlineStr">
        <is>
          <t>LK-0112</t>
        </is>
      </c>
      <c r="B96" s="27" t="inlineStr">
        <is>
          <t>Musterportfolio Süd II GmbH</t>
        </is>
      </c>
      <c r="C96" s="27" t="inlineStr">
        <is>
          <t>Schlossbergstraße 127, 80939 München</t>
        </is>
      </c>
      <c r="D96" s="27" t="inlineStr">
        <is>
          <t>Maximilian Steiner</t>
        </is>
      </c>
      <c r="E96" s="28" t="n">
        <v>2025</v>
      </c>
      <c r="F96" s="49" t="n">
        <v>46140</v>
      </c>
      <c r="G96" s="49" t="n">
        <v>46170</v>
      </c>
      <c r="H96" s="42" t="n">
        <v>134.82</v>
      </c>
      <c r="I96" s="42" t="n">
        <v>134.82</v>
      </c>
      <c r="J96" s="49" t="n">
        <v>46169</v>
      </c>
      <c r="K96" s="42">
        <f>H96-I96</f>
        <v/>
      </c>
      <c r="L96" s="27">
        <f>IF(ABS(K96)&lt;0.01,"Erledigt",IF(Hinweise!$C$6&gt;G96,"Überfällig","Offen"))</f>
        <v/>
      </c>
    </row>
    <row r="97">
      <c r="A97" s="20" t="inlineStr">
        <is>
          <t>LK-0113</t>
        </is>
      </c>
      <c r="B97" s="20" t="inlineStr">
        <is>
          <t>Musterportfolio Süd I GmbH</t>
        </is>
      </c>
      <c r="C97" s="20" t="inlineStr">
        <is>
          <t>Wiesenweg 36b, 81673 München</t>
        </is>
      </c>
      <c r="D97" s="20" t="inlineStr">
        <is>
          <t>Simon Gruber</t>
        </is>
      </c>
      <c r="E97" s="22" t="n">
        <v>2025</v>
      </c>
      <c r="F97" s="46" t="n">
        <v>46135</v>
      </c>
      <c r="G97" s="46" t="n">
        <v>46165</v>
      </c>
      <c r="H97" s="41" t="n">
        <v>641.6900000000001</v>
      </c>
      <c r="I97" s="41" t="n">
        <v>641.6900000000001</v>
      </c>
      <c r="J97" s="46" t="n">
        <v>46162</v>
      </c>
      <c r="K97" s="41">
        <f>H97-I97</f>
        <v/>
      </c>
      <c r="L97" s="20">
        <f>IF(ABS(K97)&lt;0.01,"Erledigt",IF(Hinweise!$C$6&gt;G97,"Überfällig","Offen"))</f>
        <v/>
      </c>
    </row>
    <row r="98">
      <c r="A98" s="27" t="inlineStr">
        <is>
          <t>LK-0114</t>
        </is>
      </c>
      <c r="B98" s="27" t="inlineStr">
        <is>
          <t>Musterportfolio Süd I GmbH</t>
        </is>
      </c>
      <c r="C98" s="27" t="inlineStr">
        <is>
          <t>Lindenstraße 81, 81369 München</t>
        </is>
      </c>
      <c r="D98" s="27" t="inlineStr">
        <is>
          <t>Tobias Hofmann</t>
        </is>
      </c>
      <c r="E98" s="28" t="n">
        <v>2025</v>
      </c>
      <c r="F98" s="49" t="n">
        <v>46128</v>
      </c>
      <c r="G98" s="49" t="n">
        <v>46158</v>
      </c>
      <c r="H98" s="42" t="n">
        <v>-153.73</v>
      </c>
      <c r="I98" s="42" t="n">
        <v>-153.73</v>
      </c>
      <c r="J98" s="49" t="n">
        <v>46144</v>
      </c>
      <c r="K98" s="42">
        <f>H98-I98</f>
        <v/>
      </c>
      <c r="L98" s="27">
        <f>IF(ABS(K98)&lt;0.01,"Erledigt",IF(Hinweise!$C$6&gt;G98,"Überfällig","Offen"))</f>
        <v/>
      </c>
    </row>
    <row r="99">
      <c r="A99" s="20" t="inlineStr">
        <is>
          <t>LK-0117</t>
        </is>
      </c>
      <c r="B99" s="20" t="inlineStr">
        <is>
          <t>Musterportfolio Süd I GmbH</t>
        </is>
      </c>
      <c r="C99" s="20" t="inlineStr">
        <is>
          <t>Am Weiher 17, 81673 München</t>
        </is>
      </c>
      <c r="D99" s="20" t="inlineStr">
        <is>
          <t>Katharina Wagner</t>
        </is>
      </c>
      <c r="E99" s="22" t="n">
        <v>2025</v>
      </c>
      <c r="F99" s="46" t="n">
        <v>46090</v>
      </c>
      <c r="G99" s="46" t="n">
        <v>46120</v>
      </c>
      <c r="H99" s="41" t="n">
        <v>119.96</v>
      </c>
      <c r="I99" s="41" t="n">
        <v>119.96</v>
      </c>
      <c r="J99" s="46" t="n">
        <v>46119</v>
      </c>
      <c r="K99" s="41">
        <f>H99-I99</f>
        <v/>
      </c>
      <c r="L99" s="20">
        <f>IF(ABS(K99)&lt;0.01,"Erledigt",IF(Hinweise!$C$6&gt;G99,"Überfällig","Offen"))</f>
        <v/>
      </c>
    </row>
    <row r="100">
      <c r="A100" s="27" t="inlineStr">
        <is>
          <t>LK-0118</t>
        </is>
      </c>
      <c r="B100" s="27" t="inlineStr">
        <is>
          <t>Musterportfolio Süd I GmbH</t>
        </is>
      </c>
      <c r="C100" s="27" t="inlineStr">
        <is>
          <t>Ulmenring 22b, 80335 München</t>
        </is>
      </c>
      <c r="D100" s="27" t="inlineStr">
        <is>
          <t>Katharina Brandl</t>
        </is>
      </c>
      <c r="E100" s="28" t="n">
        <v>2025</v>
      </c>
      <c r="F100" s="49" t="n">
        <v>46086</v>
      </c>
      <c r="G100" s="49" t="n">
        <v>46116</v>
      </c>
      <c r="H100" s="42" t="n">
        <v>193.18</v>
      </c>
      <c r="I100" s="42" t="n">
        <v>193.18</v>
      </c>
      <c r="J100" s="49" t="n">
        <v>46103</v>
      </c>
      <c r="K100" s="42">
        <f>H100-I100</f>
        <v/>
      </c>
      <c r="L100" s="27">
        <f>IF(ABS(K100)&lt;0.01,"Erledigt",IF(Hinweise!$C$6&gt;G100,"Überfällig","Offen"))</f>
        <v/>
      </c>
    </row>
    <row r="101">
      <c r="A101" s="20" t="inlineStr">
        <is>
          <t>LK-0119</t>
        </is>
      </c>
      <c r="B101" s="20" t="inlineStr">
        <is>
          <t>Musterportfolio Süd I GmbH</t>
        </is>
      </c>
      <c r="C101" s="20" t="inlineStr">
        <is>
          <t>Brunnenweg 18b, 81827 München</t>
        </is>
      </c>
      <c r="D101" s="20" t="inlineStr">
        <is>
          <t>Felix Schmid</t>
        </is>
      </c>
      <c r="E101" s="22" t="n">
        <v>2025</v>
      </c>
      <c r="F101" s="46" t="n">
        <v>46162</v>
      </c>
      <c r="G101" s="46" t="n">
        <v>46192</v>
      </c>
      <c r="H101" s="41" t="n">
        <v>677.7</v>
      </c>
      <c r="I101" s="41" t="n">
        <v>677.7</v>
      </c>
      <c r="J101" s="46" t="n">
        <v>46173</v>
      </c>
      <c r="K101" s="41">
        <f>H101-I101</f>
        <v/>
      </c>
      <c r="L101" s="20">
        <f>IF(ABS(K101)&lt;0.01,"Erledigt",IF(Hinweise!$C$6&gt;G101,"Überfällig","Offen"))</f>
        <v/>
      </c>
    </row>
    <row r="102">
      <c r="A102" s="27" t="inlineStr">
        <is>
          <t>LK-0120</t>
        </is>
      </c>
      <c r="B102" s="27" t="inlineStr">
        <is>
          <t>Musterportfolio Süd II GmbH</t>
        </is>
      </c>
      <c r="C102" s="27" t="inlineStr">
        <is>
          <t>Am Mühlbach 73, 86899 Landsberg am Lech</t>
        </is>
      </c>
      <c r="D102" s="27" t="inlineStr">
        <is>
          <t>Theresa Brandl</t>
        </is>
      </c>
      <c r="E102" s="28" t="n">
        <v>2025</v>
      </c>
      <c r="F102" s="49" t="n">
        <v>46095</v>
      </c>
      <c r="G102" s="49" t="n">
        <v>46125</v>
      </c>
      <c r="H102" s="42" t="n">
        <v>509.04</v>
      </c>
      <c r="I102" s="42" t="n">
        <v>509.04</v>
      </c>
      <c r="J102" s="49" t="n">
        <v>46115</v>
      </c>
      <c r="K102" s="42">
        <f>H102-I102</f>
        <v/>
      </c>
      <c r="L102" s="27">
        <f>IF(ABS(K102)&lt;0.01,"Erledigt",IF(Hinweise!$C$6&gt;G102,"Überfällig","Offen"))</f>
        <v/>
      </c>
    </row>
  </sheetData>
  <autoFilter ref="A2:L102"/>
  <conditionalFormatting sqref="L3:L102">
    <cfRule type="cellIs" priority="1" operator="equal" dxfId="1">
      <formula>"Überfällig"</formula>
    </cfRule>
  </conditionalFormatting>
  <pageMargins left="0.75" right="0.75" top="1" bottom="1" header="0.5" footer="0.5"/>
  <pageSetup orientation="landscape" fitToHeight="0" fitToWidth="1"/>
</worksheet>
</file>

<file path=xl/worksheets/sheet8.xml><?xml version="1.0" encoding="utf-8"?>
<worksheet xmlns="http://schemas.openxmlformats.org/spreadsheetml/2006/main">
  <sheetPr>
    <tabColor rgb="001D6F7A"/>
    <outlinePr summaryBelow="1" summaryRight="1"/>
    <pageSetUpPr fitToPage="1"/>
  </sheetPr>
  <dimension ref="A1:L12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7" customWidth="1" min="2" max="2"/>
    <col width="30" customWidth="1" min="3" max="3"/>
    <col width="10" customWidth="1" min="4" max="4"/>
    <col width="11" customWidth="1" min="5" max="5"/>
    <col width="14" customWidth="1" min="6" max="6"/>
    <col width="13" customWidth="1" min="7" max="7"/>
    <col width="11" customWidth="1" min="8" max="8"/>
    <col width="11" customWidth="1" min="9" max="9"/>
    <col width="10" customWidth="1" min="10" max="10"/>
    <col width="12" customWidth="1" min="11" max="11"/>
    <col width="28" customWidth="1" min="12" max="12"/>
  </cols>
  <sheetData>
    <row r="1">
      <c r="A1" s="43" t="inlineStr">
        <is>
          <t>Kleinreparaturen und laufende Instandhaltung bis 600 € je Auftrag, freigegeben im Rahmen des Jahresbudgets.</t>
        </is>
      </c>
    </row>
    <row r="2" ht="42" customHeight="1">
      <c r="A2" s="44" t="inlineStr">
        <is>
          <t>Einheit</t>
        </is>
      </c>
      <c r="B2" s="44" t="inlineStr">
        <is>
          <t>Eigentümer</t>
        </is>
      </c>
      <c r="C2" s="44" t="inlineStr">
        <is>
          <t>Adresse</t>
        </is>
      </c>
      <c r="D2" s="44" t="inlineStr">
        <is>
          <t>Wohnfläche m²</t>
        </is>
      </c>
      <c r="E2" s="44" t="inlineStr">
        <is>
          <t>Budget p.a.</t>
        </is>
      </c>
      <c r="F2" s="44" t="inlineStr">
        <is>
          <t>Budget anteilig bis Stichtag</t>
        </is>
      </c>
      <c r="G2" s="44" t="inlineStr">
        <is>
          <t>Ist bis Stichtag</t>
        </is>
      </c>
      <c r="H2" s="44" t="inlineStr">
        <is>
          <t>Ausschöpfung</t>
        </is>
      </c>
      <c r="I2" s="44" t="inlineStr">
        <is>
          <t>Budget je m² p.a.</t>
        </is>
      </c>
      <c r="J2" s="44" t="inlineStr">
        <is>
          <t>Anzahl Aufträge</t>
        </is>
      </c>
      <c r="K2" s="44" t="inlineStr">
        <is>
          <t>Letzter Auftrag</t>
        </is>
      </c>
      <c r="L2" s="44" t="inlineStr">
        <is>
          <t>Letzte Maßnahme</t>
        </is>
      </c>
    </row>
    <row r="3">
      <c r="A3" s="20" t="inlineStr">
        <is>
          <t>LK-0001</t>
        </is>
      </c>
      <c r="B3" s="20" t="inlineStr">
        <is>
          <t>Musterportfolio Süd II GmbH</t>
        </is>
      </c>
      <c r="C3" s="20" t="inlineStr">
        <is>
          <t>Lindenstraße 11a, 81541 München</t>
        </is>
      </c>
      <c r="D3" s="45" t="n">
        <v>49.79</v>
      </c>
      <c r="E3" s="24" t="n">
        <v>800</v>
      </c>
      <c r="F3" s="24">
        <f>E3*9/12</f>
        <v/>
      </c>
      <c r="G3" s="41" t="n">
        <v>665.86</v>
      </c>
      <c r="H3" s="26">
        <f>IF(F3=0,"",G3/F3)</f>
        <v/>
      </c>
      <c r="I3" s="47">
        <f>IF(D3=0,"",E3/D3)</f>
        <v/>
      </c>
      <c r="J3" s="22" t="n">
        <v>2</v>
      </c>
      <c r="K3" s="46" t="n">
        <v>46067</v>
      </c>
      <c r="L3" s="20" t="inlineStr">
        <is>
          <t>Silikonfugen Bad</t>
        </is>
      </c>
    </row>
    <row r="4">
      <c r="A4" s="27" t="inlineStr">
        <is>
          <t>LK-0002</t>
        </is>
      </c>
      <c r="B4" s="27" t="inlineStr">
        <is>
          <t>Musterportfolio Süd I GmbH</t>
        </is>
      </c>
      <c r="C4" s="27" t="inlineStr">
        <is>
          <t>Am Anger 90b, 82178 Puchheim</t>
        </is>
      </c>
      <c r="D4" s="48" t="n">
        <v>123.37</v>
      </c>
      <c r="E4" s="30" t="n">
        <v>1950</v>
      </c>
      <c r="F4" s="30">
        <f>E4*9/12</f>
        <v/>
      </c>
      <c r="G4" s="42" t="n">
        <v>1075.74</v>
      </c>
      <c r="H4" s="32">
        <f>IF(F4=0,"",G4/F4)</f>
        <v/>
      </c>
      <c r="I4" s="50">
        <f>IF(D4=0,"",E4/D4)</f>
        <v/>
      </c>
      <c r="J4" s="28" t="n">
        <v>3</v>
      </c>
      <c r="K4" s="49" t="n">
        <v>46207</v>
      </c>
      <c r="L4" s="27" t="inlineStr">
        <is>
          <t>Reparatur Fensterbeschlag</t>
        </is>
      </c>
    </row>
    <row r="5">
      <c r="A5" s="20" t="inlineStr">
        <is>
          <t>LK-0003</t>
        </is>
      </c>
      <c r="B5" s="20" t="inlineStr">
        <is>
          <t>Musterportfolio Süd I GmbH</t>
        </is>
      </c>
      <c r="C5" s="20" t="inlineStr">
        <is>
          <t>Am Anger 82a, 81673 München</t>
        </is>
      </c>
      <c r="D5" s="45" t="n">
        <v>83.79000000000001</v>
      </c>
      <c r="E5" s="24" t="n">
        <v>1350</v>
      </c>
      <c r="F5" s="24">
        <f>E5*9/12</f>
        <v/>
      </c>
      <c r="G5" s="41" t="n">
        <v>644.1900000000001</v>
      </c>
      <c r="H5" s="26">
        <f>IF(F5=0,"",G5/F5)</f>
        <v/>
      </c>
      <c r="I5" s="47">
        <f>IF(D5=0,"",E5/D5)</f>
        <v/>
      </c>
      <c r="J5" s="22" t="n">
        <v>2</v>
      </c>
      <c r="K5" s="46" t="n">
        <v>46045</v>
      </c>
      <c r="L5" s="20" t="inlineStr">
        <is>
          <t>Wartung Durchlauferhitzer</t>
        </is>
      </c>
    </row>
    <row r="6">
      <c r="A6" s="27" t="inlineStr">
        <is>
          <t>LK-0004</t>
        </is>
      </c>
      <c r="B6" s="27" t="inlineStr">
        <is>
          <t>Musterportfolio Süd I GmbH</t>
        </is>
      </c>
      <c r="C6" s="27" t="inlineStr">
        <is>
          <t>Fliederweg 11, 82319 Starnberg</t>
        </is>
      </c>
      <c r="D6" s="48" t="n">
        <v>95.90000000000001</v>
      </c>
      <c r="E6" s="30" t="n">
        <v>1550</v>
      </c>
      <c r="F6" s="30">
        <f>E6*9/12</f>
        <v/>
      </c>
      <c r="G6" s="42" t="n">
        <v>0</v>
      </c>
      <c r="H6" s="32">
        <f>IF(F6=0,"",G6/F6)</f>
        <v/>
      </c>
      <c r="I6" s="50">
        <f>IF(D6=0,"",E6/D6)</f>
        <v/>
      </c>
      <c r="J6" s="28" t="n">
        <v>0</v>
      </c>
      <c r="K6" s="49" t="n"/>
      <c r="L6" s="27" t="n"/>
    </row>
    <row r="7">
      <c r="A7" s="20" t="inlineStr">
        <is>
          <t>LK-0005</t>
        </is>
      </c>
      <c r="B7" s="20" t="inlineStr">
        <is>
          <t>Musterportfolio Süd I GmbH</t>
        </is>
      </c>
      <c r="C7" s="20" t="inlineStr">
        <is>
          <t>Brunnenweg 140b, 82256 Fürstenfeldbruck</t>
        </is>
      </c>
      <c r="D7" s="45" t="n">
        <v>84.04000000000001</v>
      </c>
      <c r="E7" s="24" t="n">
        <v>1350</v>
      </c>
      <c r="F7" s="24">
        <f>E7*9/12</f>
        <v/>
      </c>
      <c r="G7" s="41" t="n">
        <v>141.58</v>
      </c>
      <c r="H7" s="26">
        <f>IF(F7=0,"",G7/F7)</f>
        <v/>
      </c>
      <c r="I7" s="47">
        <f>IF(D7=0,"",E7/D7)</f>
        <v/>
      </c>
      <c r="J7" s="22" t="n">
        <v>1</v>
      </c>
      <c r="K7" s="46" t="n">
        <v>46047</v>
      </c>
      <c r="L7" s="20" t="inlineStr">
        <is>
          <t>Reparatur Türschließer</t>
        </is>
      </c>
    </row>
    <row r="8">
      <c r="A8" s="27" t="inlineStr">
        <is>
          <t>LK-0006</t>
        </is>
      </c>
      <c r="B8" s="27" t="inlineStr">
        <is>
          <t>Musterportfolio Süd I GmbH</t>
        </is>
      </c>
      <c r="C8" s="27" t="inlineStr">
        <is>
          <t>Kastanienweg 86, 80335 München</t>
        </is>
      </c>
      <c r="D8" s="48" t="n">
        <v>88.42</v>
      </c>
      <c r="E8" s="30" t="n">
        <v>1400</v>
      </c>
      <c r="F8" s="30">
        <f>E8*9/12</f>
        <v/>
      </c>
      <c r="G8" s="42" t="n">
        <v>1235.27</v>
      </c>
      <c r="H8" s="32">
        <f>IF(F8=0,"",G8/F8)</f>
        <v/>
      </c>
      <c r="I8" s="50">
        <f>IF(D8=0,"",E8/D8)</f>
        <v/>
      </c>
      <c r="J8" s="28" t="n">
        <v>3</v>
      </c>
      <c r="K8" s="49" t="n">
        <v>46117</v>
      </c>
      <c r="L8" s="27" t="inlineStr">
        <is>
          <t>Austausch Thermostatkopf</t>
        </is>
      </c>
    </row>
    <row r="9">
      <c r="A9" s="20" t="inlineStr">
        <is>
          <t>LK-0007</t>
        </is>
      </c>
      <c r="B9" s="20" t="inlineStr">
        <is>
          <t>Musterportfolio Süd I GmbH</t>
        </is>
      </c>
      <c r="C9" s="20" t="inlineStr">
        <is>
          <t>Am Kirchplatz 136b, 81673 München</t>
        </is>
      </c>
      <c r="D9" s="45" t="n">
        <v>153.76</v>
      </c>
      <c r="E9" s="24" t="n">
        <v>2450</v>
      </c>
      <c r="F9" s="24">
        <f>E9*9/12</f>
        <v/>
      </c>
      <c r="G9" s="41" t="n">
        <v>1122.84</v>
      </c>
      <c r="H9" s="26">
        <f>IF(F9=0,"",G9/F9)</f>
        <v/>
      </c>
      <c r="I9" s="47">
        <f>IF(D9=0,"",E9/D9)</f>
        <v/>
      </c>
      <c r="J9" s="22" t="n">
        <v>3</v>
      </c>
      <c r="K9" s="46" t="n">
        <v>46057</v>
      </c>
      <c r="L9" s="20" t="inlineStr">
        <is>
          <t>Reparatur Rollladengurt</t>
        </is>
      </c>
    </row>
    <row r="10">
      <c r="A10" s="27" t="inlineStr">
        <is>
          <t>LK-0008</t>
        </is>
      </c>
      <c r="B10" s="27" t="inlineStr">
        <is>
          <t>Musterportfolio Süd I GmbH</t>
        </is>
      </c>
      <c r="C10" s="27" t="inlineStr">
        <is>
          <t>Ahornweg 130, 81541 München</t>
        </is>
      </c>
      <c r="D10" s="48" t="n">
        <v>85.15000000000001</v>
      </c>
      <c r="E10" s="30" t="n">
        <v>1350</v>
      </c>
      <c r="F10" s="30">
        <f>E10*9/12</f>
        <v/>
      </c>
      <c r="G10" s="42" t="n">
        <v>561.4299999999999</v>
      </c>
      <c r="H10" s="32">
        <f>IF(F10=0,"",G10/F10)</f>
        <v/>
      </c>
      <c r="I10" s="50">
        <f>IF(D10=0,"",E10/D10)</f>
        <v/>
      </c>
      <c r="J10" s="28" t="n">
        <v>1</v>
      </c>
      <c r="K10" s="49" t="n">
        <v>46114</v>
      </c>
      <c r="L10" s="27" t="inlineStr">
        <is>
          <t>Rohrreinigung</t>
        </is>
      </c>
    </row>
    <row r="11">
      <c r="A11" s="20" t="inlineStr">
        <is>
          <t>LK-0009</t>
        </is>
      </c>
      <c r="B11" s="20" t="inlineStr">
        <is>
          <t>Musterportfolio Süd I GmbH</t>
        </is>
      </c>
      <c r="C11" s="20" t="inlineStr">
        <is>
          <t>Am Mühlbach 129, 80797 München</t>
        </is>
      </c>
      <c r="D11" s="45" t="n">
        <v>78.34</v>
      </c>
      <c r="E11" s="24" t="n">
        <v>1250</v>
      </c>
      <c r="F11" s="24">
        <f>E11*9/12</f>
        <v/>
      </c>
      <c r="G11" s="41" t="n">
        <v>1331.94</v>
      </c>
      <c r="H11" s="26">
        <f>IF(F11=0,"",G11/F11)</f>
        <v/>
      </c>
      <c r="I11" s="47">
        <f>IF(D11=0,"",E11/D11)</f>
        <v/>
      </c>
      <c r="J11" s="22" t="n">
        <v>4</v>
      </c>
      <c r="K11" s="46" t="n">
        <v>46130</v>
      </c>
      <c r="L11" s="20" t="inlineStr">
        <is>
          <t>Elektro: Steckdose ersetzt</t>
        </is>
      </c>
    </row>
    <row r="12">
      <c r="A12" s="27" t="inlineStr">
        <is>
          <t>LK-0010</t>
        </is>
      </c>
      <c r="B12" s="27" t="inlineStr">
        <is>
          <t>Musterportfolio Süd I GmbH</t>
        </is>
      </c>
      <c r="C12" s="27" t="inlineStr">
        <is>
          <t>Hochfeldstraße 110, 82110 Germering</t>
        </is>
      </c>
      <c r="D12" s="48" t="n">
        <v>47.89</v>
      </c>
      <c r="E12" s="30" t="n">
        <v>750</v>
      </c>
      <c r="F12" s="30">
        <f>E12*9/12</f>
        <v/>
      </c>
      <c r="G12" s="42" t="n">
        <v>0</v>
      </c>
      <c r="H12" s="32">
        <f>IF(F12=0,"",G12/F12)</f>
        <v/>
      </c>
      <c r="I12" s="50">
        <f>IF(D12=0,"",E12/D12)</f>
        <v/>
      </c>
      <c r="J12" s="28" t="n">
        <v>0</v>
      </c>
      <c r="K12" s="49" t="n"/>
      <c r="L12" s="27" t="n"/>
    </row>
    <row r="13">
      <c r="A13" s="20" t="inlineStr">
        <is>
          <t>LK-0011</t>
        </is>
      </c>
      <c r="B13" s="20" t="inlineStr">
        <is>
          <t>Musterportfolio Süd I GmbH</t>
        </is>
      </c>
      <c r="C13" s="20" t="inlineStr">
        <is>
          <t>Holzstraße 107, 82110 Germering</t>
        </is>
      </c>
      <c r="D13" s="45" t="n">
        <v>136.5</v>
      </c>
      <c r="E13" s="24" t="n">
        <v>2200</v>
      </c>
      <c r="F13" s="24">
        <f>E13*9/12</f>
        <v/>
      </c>
      <c r="G13" s="41" t="n">
        <v>316.18</v>
      </c>
      <c r="H13" s="26">
        <f>IF(F13=0,"",G13/F13)</f>
        <v/>
      </c>
      <c r="I13" s="47">
        <f>IF(D13=0,"",E13/D13)</f>
        <v/>
      </c>
      <c r="J13" s="22" t="n">
        <v>1</v>
      </c>
      <c r="K13" s="46" t="n">
        <v>46271</v>
      </c>
      <c r="L13" s="20" t="inlineStr">
        <is>
          <t>Austausch Duschschlauch</t>
        </is>
      </c>
    </row>
    <row r="14">
      <c r="A14" s="27" t="inlineStr">
        <is>
          <t>LK-0012</t>
        </is>
      </c>
      <c r="B14" s="27" t="inlineStr">
        <is>
          <t>Musterportfolio Süd I GmbH</t>
        </is>
      </c>
      <c r="C14" s="27" t="inlineStr">
        <is>
          <t>Talstraße 122, 81673 München</t>
        </is>
      </c>
      <c r="D14" s="48" t="n">
        <v>124.5</v>
      </c>
      <c r="E14" s="30" t="n">
        <v>2000</v>
      </c>
      <c r="F14" s="30">
        <f>E14*9/12</f>
        <v/>
      </c>
      <c r="G14" s="42" t="n">
        <v>1076.63</v>
      </c>
      <c r="H14" s="32">
        <f>IF(F14=0,"",G14/F14)</f>
        <v/>
      </c>
      <c r="I14" s="50">
        <f>IF(D14=0,"",E14/D14)</f>
        <v/>
      </c>
      <c r="J14" s="28" t="n">
        <v>3</v>
      </c>
      <c r="K14" s="49" t="n">
        <v>46154</v>
      </c>
      <c r="L14" s="27" t="inlineStr">
        <is>
          <t>Rauchwarnmelder ersetzt</t>
        </is>
      </c>
    </row>
    <row r="15">
      <c r="A15" s="20" t="inlineStr">
        <is>
          <t>LK-0013</t>
        </is>
      </c>
      <c r="B15" s="20" t="inlineStr">
        <is>
          <t>Musterportfolio Süd II GmbH</t>
        </is>
      </c>
      <c r="C15" s="20" t="inlineStr">
        <is>
          <t>Schlossbergstraße 84b, 86899 Landsberg am Lech</t>
        </is>
      </c>
      <c r="D15" s="45" t="n">
        <v>42.94</v>
      </c>
      <c r="E15" s="24" t="n">
        <v>700</v>
      </c>
      <c r="F15" s="24">
        <f>E15*9/12</f>
        <v/>
      </c>
      <c r="G15" s="41" t="n">
        <v>1213.6</v>
      </c>
      <c r="H15" s="26">
        <f>IF(F15=0,"",G15/F15)</f>
        <v/>
      </c>
      <c r="I15" s="47">
        <f>IF(D15=0,"",E15/D15)</f>
        <v/>
      </c>
      <c r="J15" s="22" t="n">
        <v>4</v>
      </c>
      <c r="K15" s="46" t="n">
        <v>46161</v>
      </c>
      <c r="L15" s="20" t="inlineStr">
        <is>
          <t>Austausch Duschschlauch</t>
        </is>
      </c>
    </row>
    <row r="16">
      <c r="A16" s="27" t="inlineStr">
        <is>
          <t>LK-0014</t>
        </is>
      </c>
      <c r="B16" s="27" t="inlineStr">
        <is>
          <t>Musterportfolio Süd II GmbH</t>
        </is>
      </c>
      <c r="C16" s="27" t="inlineStr">
        <is>
          <t>Sonnenstraße 115a, 80469 München</t>
        </is>
      </c>
      <c r="D16" s="48" t="n">
        <v>72.55</v>
      </c>
      <c r="E16" s="30" t="n">
        <v>1150</v>
      </c>
      <c r="F16" s="30">
        <f>E16*9/12</f>
        <v/>
      </c>
      <c r="G16" s="42" t="n">
        <v>1353.15</v>
      </c>
      <c r="H16" s="32">
        <f>IF(F16=0,"",G16/F16)</f>
        <v/>
      </c>
      <c r="I16" s="50">
        <f>IF(D16=0,"",E16/D16)</f>
        <v/>
      </c>
      <c r="J16" s="28" t="n">
        <v>3</v>
      </c>
      <c r="K16" s="49" t="n">
        <v>46254</v>
      </c>
      <c r="L16" s="27" t="inlineStr">
        <is>
          <t>Elektro: Steckdose ersetzt</t>
        </is>
      </c>
    </row>
    <row r="17">
      <c r="A17" s="20" t="inlineStr">
        <is>
          <t>LK-0015</t>
        </is>
      </c>
      <c r="B17" s="20" t="inlineStr">
        <is>
          <t>Musterportfolio Süd II GmbH</t>
        </is>
      </c>
      <c r="C17" s="20" t="inlineStr">
        <is>
          <t>Hochfeldstraße 20, 82256 Fürstenfeldbruck</t>
        </is>
      </c>
      <c r="D17" s="45" t="n">
        <v>91.17</v>
      </c>
      <c r="E17" s="24" t="n">
        <v>1450</v>
      </c>
      <c r="F17" s="24">
        <f>E17*9/12</f>
        <v/>
      </c>
      <c r="G17" s="41" t="n">
        <v>122.59</v>
      </c>
      <c r="H17" s="26">
        <f>IF(F17=0,"",G17/F17)</f>
        <v/>
      </c>
      <c r="I17" s="47">
        <f>IF(D17=0,"",E17/D17)</f>
        <v/>
      </c>
      <c r="J17" s="22" t="n">
        <v>1</v>
      </c>
      <c r="K17" s="46" t="n">
        <v>46078</v>
      </c>
      <c r="L17" s="20" t="inlineStr">
        <is>
          <t>Reparatur Türschließer</t>
        </is>
      </c>
    </row>
    <row r="18">
      <c r="A18" s="27" t="inlineStr">
        <is>
          <t>LK-0016</t>
        </is>
      </c>
      <c r="B18" s="27" t="inlineStr">
        <is>
          <t>Musterportfolio Süd I GmbH</t>
        </is>
      </c>
      <c r="C18" s="27" t="inlineStr">
        <is>
          <t>Birkenallee 128, 80469 München</t>
        </is>
      </c>
      <c r="D18" s="48" t="n">
        <v>51.98</v>
      </c>
      <c r="E18" s="30" t="n">
        <v>850</v>
      </c>
      <c r="F18" s="30">
        <f>E18*9/12</f>
        <v/>
      </c>
      <c r="G18" s="42" t="n">
        <v>880.48</v>
      </c>
      <c r="H18" s="32">
        <f>IF(F18=0,"",G18/F18)</f>
        <v/>
      </c>
      <c r="I18" s="50">
        <f>IF(D18=0,"",E18/D18)</f>
        <v/>
      </c>
      <c r="J18" s="28" t="n">
        <v>4</v>
      </c>
      <c r="K18" s="49" t="n">
        <v>46109</v>
      </c>
      <c r="L18" s="27" t="inlineStr">
        <is>
          <t>Reparatur Rollladengurt</t>
        </is>
      </c>
    </row>
    <row r="19">
      <c r="A19" s="20" t="inlineStr">
        <is>
          <t>LK-0017</t>
        </is>
      </c>
      <c r="B19" s="20" t="inlineStr">
        <is>
          <t>Musterportfolio Süd I GmbH</t>
        </is>
      </c>
      <c r="C19" s="20" t="inlineStr">
        <is>
          <t>Talstraße 28, 82256 Fürstenfeldbruck</t>
        </is>
      </c>
      <c r="D19" s="45" t="n">
        <v>78.09</v>
      </c>
      <c r="E19" s="24" t="n">
        <v>1250</v>
      </c>
      <c r="F19" s="24">
        <f>E19*9/12</f>
        <v/>
      </c>
      <c r="G19" s="41" t="n">
        <v>814.91</v>
      </c>
      <c r="H19" s="26">
        <f>IF(F19=0,"",G19/F19)</f>
        <v/>
      </c>
      <c r="I19" s="47">
        <f>IF(D19=0,"",E19/D19)</f>
        <v/>
      </c>
      <c r="J19" s="22" t="n">
        <v>3</v>
      </c>
      <c r="K19" s="46" t="n">
        <v>46278</v>
      </c>
      <c r="L19" s="20" t="inlineStr">
        <is>
          <t>Rauchwarnmelder ersetzt</t>
        </is>
      </c>
    </row>
    <row r="20">
      <c r="A20" s="27" t="inlineStr">
        <is>
          <t>LK-0018</t>
        </is>
      </c>
      <c r="B20" s="27" t="inlineStr">
        <is>
          <t>Musterportfolio Süd I GmbH</t>
        </is>
      </c>
      <c r="C20" s="27" t="inlineStr">
        <is>
          <t>Am Kirchplatz 115, 82178 Puchheim</t>
        </is>
      </c>
      <c r="D20" s="48" t="n">
        <v>40.86</v>
      </c>
      <c r="E20" s="30" t="n">
        <v>650</v>
      </c>
      <c r="F20" s="30">
        <f>E20*9/12</f>
        <v/>
      </c>
      <c r="G20" s="42" t="n">
        <v>0</v>
      </c>
      <c r="H20" s="32">
        <f>IF(F20=0,"",G20/F20)</f>
        <v/>
      </c>
      <c r="I20" s="50">
        <f>IF(D20=0,"",E20/D20)</f>
        <v/>
      </c>
      <c r="J20" s="28" t="n">
        <v>0</v>
      </c>
      <c r="K20" s="49" t="n"/>
      <c r="L20" s="27" t="n"/>
    </row>
    <row r="21">
      <c r="A21" s="20" t="inlineStr">
        <is>
          <t>LK-0019</t>
        </is>
      </c>
      <c r="B21" s="20" t="inlineStr">
        <is>
          <t>Musterportfolio Süd I GmbH</t>
        </is>
      </c>
      <c r="C21" s="20" t="inlineStr">
        <is>
          <t>Fliederweg 114, 82256 Fürstenfeldbruck</t>
        </is>
      </c>
      <c r="D21" s="45" t="n">
        <v>133.82</v>
      </c>
      <c r="E21" s="24" t="n">
        <v>2150</v>
      </c>
      <c r="F21" s="24">
        <f>E21*9/12</f>
        <v/>
      </c>
      <c r="G21" s="41" t="n">
        <v>711.92</v>
      </c>
      <c r="H21" s="26">
        <f>IF(F21=0,"",G21/F21)</f>
        <v/>
      </c>
      <c r="I21" s="47">
        <f>IF(D21=0,"",E21/D21)</f>
        <v/>
      </c>
      <c r="J21" s="22" t="n">
        <v>2</v>
      </c>
      <c r="K21" s="46" t="n">
        <v>46292</v>
      </c>
      <c r="L21" s="20" t="inlineStr">
        <is>
          <t>Wartung Durchlauferhitzer</t>
        </is>
      </c>
    </row>
    <row r="22">
      <c r="A22" s="27" t="inlineStr">
        <is>
          <t>LK-0020</t>
        </is>
      </c>
      <c r="B22" s="27" t="inlineStr">
        <is>
          <t>Musterportfolio Süd II GmbH</t>
        </is>
      </c>
      <c r="C22" s="27" t="inlineStr">
        <is>
          <t>Brunnenweg 34b, 82110 Germering</t>
        </is>
      </c>
      <c r="D22" s="48" t="n">
        <v>49.34</v>
      </c>
      <c r="E22" s="30" t="n">
        <v>800</v>
      </c>
      <c r="F22" s="30">
        <f>E22*9/12</f>
        <v/>
      </c>
      <c r="G22" s="42" t="n">
        <v>447.57</v>
      </c>
      <c r="H22" s="32">
        <f>IF(F22=0,"",G22/F22)</f>
        <v/>
      </c>
      <c r="I22" s="50">
        <f>IF(D22=0,"",E22/D22)</f>
        <v/>
      </c>
      <c r="J22" s="28" t="n">
        <v>1</v>
      </c>
      <c r="K22" s="49" t="n">
        <v>46242</v>
      </c>
      <c r="L22" s="27" t="inlineStr">
        <is>
          <t>Austausch Thermostatkopf</t>
        </is>
      </c>
    </row>
    <row r="23">
      <c r="A23" s="20" t="inlineStr">
        <is>
          <t>LK-0021</t>
        </is>
      </c>
      <c r="B23" s="20" t="inlineStr">
        <is>
          <t>Musterportfolio Süd II GmbH</t>
        </is>
      </c>
      <c r="C23" s="20" t="inlineStr">
        <is>
          <t>Sonnenstraße 21a, 82256 Fürstenfeldbruck</t>
        </is>
      </c>
      <c r="D23" s="45" t="n">
        <v>95.5</v>
      </c>
      <c r="E23" s="24" t="n">
        <v>1550</v>
      </c>
      <c r="F23" s="24">
        <f>E23*9/12</f>
        <v/>
      </c>
      <c r="G23" s="41" t="n">
        <v>616.35</v>
      </c>
      <c r="H23" s="26">
        <f>IF(F23=0,"",G23/F23)</f>
        <v/>
      </c>
      <c r="I23" s="47">
        <f>IF(D23=0,"",E23/D23)</f>
        <v/>
      </c>
      <c r="J23" s="22" t="n">
        <v>2</v>
      </c>
      <c r="K23" s="46" t="n">
        <v>46117</v>
      </c>
      <c r="L23" s="20" t="inlineStr">
        <is>
          <t>Reparatur Fensterbeschlag</t>
        </is>
      </c>
    </row>
    <row r="24">
      <c r="A24" s="27" t="inlineStr">
        <is>
          <t>LK-0022</t>
        </is>
      </c>
      <c r="B24" s="27" t="inlineStr">
        <is>
          <t>Musterportfolio Süd I GmbH</t>
        </is>
      </c>
      <c r="C24" s="27" t="inlineStr">
        <is>
          <t>Sonnenstraße 16, 81541 München</t>
        </is>
      </c>
      <c r="D24" s="48" t="n">
        <v>69.58</v>
      </c>
      <c r="E24" s="30" t="n">
        <v>1100</v>
      </c>
      <c r="F24" s="30">
        <f>E24*9/12</f>
        <v/>
      </c>
      <c r="G24" s="42" t="n">
        <v>0</v>
      </c>
      <c r="H24" s="32">
        <f>IF(F24=0,"",G24/F24)</f>
        <v/>
      </c>
      <c r="I24" s="50">
        <f>IF(D24=0,"",E24/D24)</f>
        <v/>
      </c>
      <c r="J24" s="28" t="n">
        <v>0</v>
      </c>
      <c r="K24" s="49" t="n"/>
      <c r="L24" s="27" t="n"/>
    </row>
    <row r="25">
      <c r="A25" s="20" t="inlineStr">
        <is>
          <t>LK-0023</t>
        </is>
      </c>
      <c r="B25" s="20" t="inlineStr">
        <is>
          <t>Musterportfolio Süd I GmbH</t>
        </is>
      </c>
      <c r="C25" s="20" t="inlineStr">
        <is>
          <t>Am Mühlbach 46b, 80469 München</t>
        </is>
      </c>
      <c r="D25" s="45" t="n">
        <v>55.05</v>
      </c>
      <c r="E25" s="24" t="n">
        <v>900</v>
      </c>
      <c r="F25" s="24">
        <f>E25*9/12</f>
        <v/>
      </c>
      <c r="G25" s="41" t="n">
        <v>738.63</v>
      </c>
      <c r="H25" s="26">
        <f>IF(F25=0,"",G25/F25)</f>
        <v/>
      </c>
      <c r="I25" s="47">
        <f>IF(D25=0,"",E25/D25)</f>
        <v/>
      </c>
      <c r="J25" s="22" t="n">
        <v>2</v>
      </c>
      <c r="K25" s="46" t="n">
        <v>46150</v>
      </c>
      <c r="L25" s="20" t="inlineStr">
        <is>
          <t>Silikonfugen Bad</t>
        </is>
      </c>
    </row>
    <row r="26">
      <c r="A26" s="27" t="inlineStr">
        <is>
          <t>LK-0024</t>
        </is>
      </c>
      <c r="B26" s="27" t="inlineStr">
        <is>
          <t>Musterportfolio Süd I GmbH</t>
        </is>
      </c>
      <c r="C26" s="27" t="inlineStr">
        <is>
          <t>Am Weiher 130b, 80469 München</t>
        </is>
      </c>
      <c r="D26" s="48" t="n">
        <v>95.17</v>
      </c>
      <c r="E26" s="30" t="n">
        <v>1500</v>
      </c>
      <c r="F26" s="30">
        <f>E26*9/12</f>
        <v/>
      </c>
      <c r="G26" s="42" t="n">
        <v>519.67</v>
      </c>
      <c r="H26" s="32">
        <f>IF(F26=0,"",G26/F26)</f>
        <v/>
      </c>
      <c r="I26" s="50">
        <f>IF(D26=0,"",E26/D26)</f>
        <v/>
      </c>
      <c r="J26" s="28" t="n">
        <v>3</v>
      </c>
      <c r="K26" s="49" t="n">
        <v>46120</v>
      </c>
      <c r="L26" s="27" t="inlineStr">
        <is>
          <t>Austausch Thermostatkopf</t>
        </is>
      </c>
    </row>
    <row r="27">
      <c r="A27" s="20" t="inlineStr">
        <is>
          <t>LK-0025</t>
        </is>
      </c>
      <c r="B27" s="20" t="inlineStr">
        <is>
          <t>Musterportfolio Süd II GmbH</t>
        </is>
      </c>
      <c r="C27" s="20" t="inlineStr">
        <is>
          <t>Holzstraße 128a, 80335 München</t>
        </is>
      </c>
      <c r="D27" s="45" t="n">
        <v>92.63</v>
      </c>
      <c r="E27" s="24" t="n">
        <v>1500</v>
      </c>
      <c r="F27" s="24">
        <f>E27*9/12</f>
        <v/>
      </c>
      <c r="G27" s="41" t="n">
        <v>0</v>
      </c>
      <c r="H27" s="26">
        <f>IF(F27=0,"",G27/F27)</f>
        <v/>
      </c>
      <c r="I27" s="47">
        <f>IF(D27=0,"",E27/D27)</f>
        <v/>
      </c>
      <c r="J27" s="22" t="n">
        <v>0</v>
      </c>
      <c r="K27" s="46" t="n"/>
      <c r="L27" s="20" t="n"/>
    </row>
    <row r="28">
      <c r="A28" s="27" t="inlineStr">
        <is>
          <t>LK-0026</t>
        </is>
      </c>
      <c r="B28" s="27" t="inlineStr">
        <is>
          <t>Musterportfolio Süd II GmbH</t>
        </is>
      </c>
      <c r="C28" s="27" t="inlineStr">
        <is>
          <t>Brunnenweg 124a, 80797 München</t>
        </is>
      </c>
      <c r="D28" s="48" t="n">
        <v>119.55</v>
      </c>
      <c r="E28" s="30" t="n">
        <v>1900</v>
      </c>
      <c r="F28" s="30">
        <f>E28*9/12</f>
        <v/>
      </c>
      <c r="G28" s="42" t="n">
        <v>776.7</v>
      </c>
      <c r="H28" s="32">
        <f>IF(F28=0,"",G28/F28)</f>
        <v/>
      </c>
      <c r="I28" s="50">
        <f>IF(D28=0,"",E28/D28)</f>
        <v/>
      </c>
      <c r="J28" s="28" t="n">
        <v>2</v>
      </c>
      <c r="K28" s="49" t="n">
        <v>46059</v>
      </c>
      <c r="L28" s="27" t="inlineStr">
        <is>
          <t>Rauchwarnmelder ersetzt</t>
        </is>
      </c>
    </row>
    <row r="29">
      <c r="A29" s="20" t="inlineStr">
        <is>
          <t>LK-0027</t>
        </is>
      </c>
      <c r="B29" s="20" t="inlineStr">
        <is>
          <t>Musterportfolio Süd II GmbH</t>
        </is>
      </c>
      <c r="C29" s="20" t="inlineStr">
        <is>
          <t>Brunnenweg 21b, 80939 München</t>
        </is>
      </c>
      <c r="D29" s="45" t="n">
        <v>89.5</v>
      </c>
      <c r="E29" s="24" t="n">
        <v>1450</v>
      </c>
      <c r="F29" s="24">
        <f>E29*9/12</f>
        <v/>
      </c>
      <c r="G29" s="41" t="n">
        <v>530.8</v>
      </c>
      <c r="H29" s="26">
        <f>IF(F29=0,"",G29/F29)</f>
        <v/>
      </c>
      <c r="I29" s="47">
        <f>IF(D29=0,"",E29/D29)</f>
        <v/>
      </c>
      <c r="J29" s="22" t="n">
        <v>2</v>
      </c>
      <c r="K29" s="46" t="n">
        <v>46245</v>
      </c>
      <c r="L29" s="20" t="inlineStr">
        <is>
          <t>Elektro: Steckdose ersetzt</t>
        </is>
      </c>
    </row>
    <row r="30">
      <c r="A30" s="27" t="inlineStr">
        <is>
          <t>LK-0028</t>
        </is>
      </c>
      <c r="B30" s="27" t="inlineStr">
        <is>
          <t>Musterportfolio Süd I GmbH</t>
        </is>
      </c>
      <c r="C30" s="27" t="inlineStr">
        <is>
          <t>Sonnenstraße 127b, 86899 Landsberg am Lech</t>
        </is>
      </c>
      <c r="D30" s="48" t="n">
        <v>37.36</v>
      </c>
      <c r="E30" s="30" t="n">
        <v>600</v>
      </c>
      <c r="F30" s="30">
        <f>E30*9/12</f>
        <v/>
      </c>
      <c r="G30" s="42" t="n">
        <v>395.75</v>
      </c>
      <c r="H30" s="32">
        <f>IF(F30=0,"",G30/F30)</f>
        <v/>
      </c>
      <c r="I30" s="50">
        <f>IF(D30=0,"",E30/D30)</f>
        <v/>
      </c>
      <c r="J30" s="28" t="n">
        <v>1</v>
      </c>
      <c r="K30" s="49" t="n">
        <v>46255</v>
      </c>
      <c r="L30" s="27" t="inlineStr">
        <is>
          <t>Austausch Duschschlauch</t>
        </is>
      </c>
    </row>
    <row r="31">
      <c r="A31" s="20" t="inlineStr">
        <is>
          <t>LK-0029</t>
        </is>
      </c>
      <c r="B31" s="20" t="inlineStr">
        <is>
          <t>Musterportfolio Süd I GmbH</t>
        </is>
      </c>
      <c r="C31" s="20" t="inlineStr">
        <is>
          <t>Am Kirchplatz 36a, 86899 Landsberg am Lech</t>
        </is>
      </c>
      <c r="D31" s="45" t="n">
        <v>79.87</v>
      </c>
      <c r="E31" s="24" t="n">
        <v>1300</v>
      </c>
      <c r="F31" s="24">
        <f>E31*9/12</f>
        <v/>
      </c>
      <c r="G31" s="41" t="n">
        <v>244.99</v>
      </c>
      <c r="H31" s="26">
        <f>IF(F31=0,"",G31/F31)</f>
        <v/>
      </c>
      <c r="I31" s="47">
        <f>IF(D31=0,"",E31/D31)</f>
        <v/>
      </c>
      <c r="J31" s="22" t="n">
        <v>1</v>
      </c>
      <c r="K31" s="46" t="n">
        <v>46167</v>
      </c>
      <c r="L31" s="20" t="inlineStr">
        <is>
          <t>Reparatur Fensterbeschlag</t>
        </is>
      </c>
    </row>
    <row r="32">
      <c r="A32" s="27" t="inlineStr">
        <is>
          <t>LK-0030</t>
        </is>
      </c>
      <c r="B32" s="27" t="inlineStr">
        <is>
          <t>Musterportfolio Süd I GmbH</t>
        </is>
      </c>
      <c r="C32" s="27" t="inlineStr">
        <is>
          <t>Birkenallee 54b, 82256 Fürstenfeldbruck</t>
        </is>
      </c>
      <c r="D32" s="48" t="n">
        <v>123.96</v>
      </c>
      <c r="E32" s="30" t="n">
        <v>2000</v>
      </c>
      <c r="F32" s="30">
        <f>E32*9/12</f>
        <v/>
      </c>
      <c r="G32" s="42" t="n">
        <v>0</v>
      </c>
      <c r="H32" s="32">
        <f>IF(F32=0,"",G32/F32)</f>
        <v/>
      </c>
      <c r="I32" s="50">
        <f>IF(D32=0,"",E32/D32)</f>
        <v/>
      </c>
      <c r="J32" s="28" t="n">
        <v>0</v>
      </c>
      <c r="K32" s="49" t="n"/>
      <c r="L32" s="27" t="n"/>
    </row>
    <row r="33">
      <c r="A33" s="20" t="inlineStr">
        <is>
          <t>LK-0031</t>
        </is>
      </c>
      <c r="B33" s="20" t="inlineStr">
        <is>
          <t>Musterportfolio Süd I GmbH</t>
        </is>
      </c>
      <c r="C33" s="20" t="inlineStr">
        <is>
          <t>Birkenallee 60, 82110 Germering</t>
        </is>
      </c>
      <c r="D33" s="45" t="n">
        <v>98.48999999999999</v>
      </c>
      <c r="E33" s="24" t="n">
        <v>1600</v>
      </c>
      <c r="F33" s="24">
        <f>E33*9/12</f>
        <v/>
      </c>
      <c r="G33" s="41" t="n">
        <v>1237.87</v>
      </c>
      <c r="H33" s="26">
        <f>IF(F33=0,"",G33/F33)</f>
        <v/>
      </c>
      <c r="I33" s="47">
        <f>IF(D33=0,"",E33/D33)</f>
        <v/>
      </c>
      <c r="J33" s="22" t="n">
        <v>3</v>
      </c>
      <c r="K33" s="46" t="n">
        <v>46069</v>
      </c>
      <c r="L33" s="20" t="inlineStr">
        <is>
          <t>Austausch Thermostatkopf</t>
        </is>
      </c>
    </row>
    <row r="34">
      <c r="A34" s="27" t="inlineStr">
        <is>
          <t>LK-0032</t>
        </is>
      </c>
      <c r="B34" s="27" t="inlineStr">
        <is>
          <t>Musterportfolio Süd I GmbH</t>
        </is>
      </c>
      <c r="C34" s="27" t="inlineStr">
        <is>
          <t>Talstraße 100, 82256 Fürstenfeldbruck</t>
        </is>
      </c>
      <c r="D34" s="48" t="n">
        <v>85.98</v>
      </c>
      <c r="E34" s="30" t="n">
        <v>1400</v>
      </c>
      <c r="F34" s="30">
        <f>E34*9/12</f>
        <v/>
      </c>
      <c r="G34" s="42" t="n">
        <v>537.9400000000001</v>
      </c>
      <c r="H34" s="32">
        <f>IF(F34=0,"",G34/F34)</f>
        <v/>
      </c>
      <c r="I34" s="50">
        <f>IF(D34=0,"",E34/D34)</f>
        <v/>
      </c>
      <c r="J34" s="28" t="n">
        <v>1</v>
      </c>
      <c r="K34" s="49" t="n">
        <v>46042</v>
      </c>
      <c r="L34" s="27" t="inlineStr">
        <is>
          <t>Reparatur Fensterbeschlag</t>
        </is>
      </c>
    </row>
    <row r="35">
      <c r="A35" s="20" t="inlineStr">
        <is>
          <t>LK-0033</t>
        </is>
      </c>
      <c r="B35" s="20" t="inlineStr">
        <is>
          <t>Musterportfolio Süd I GmbH</t>
        </is>
      </c>
      <c r="C35" s="20" t="inlineStr">
        <is>
          <t>Lindenstraße 21b, 80797 München</t>
        </is>
      </c>
      <c r="D35" s="45" t="n">
        <v>96.08</v>
      </c>
      <c r="E35" s="24" t="n">
        <v>1550</v>
      </c>
      <c r="F35" s="24">
        <f>E35*9/12</f>
        <v/>
      </c>
      <c r="G35" s="41" t="n">
        <v>710.6799999999999</v>
      </c>
      <c r="H35" s="26">
        <f>IF(F35=0,"",G35/F35)</f>
        <v/>
      </c>
      <c r="I35" s="47">
        <f>IF(D35=0,"",E35/D35)</f>
        <v/>
      </c>
      <c r="J35" s="22" t="n">
        <v>3</v>
      </c>
      <c r="K35" s="46" t="n">
        <v>46227</v>
      </c>
      <c r="L35" s="20" t="inlineStr">
        <is>
          <t>Rauchwarnmelder ersetzt</t>
        </is>
      </c>
    </row>
    <row r="36">
      <c r="A36" s="27" t="inlineStr">
        <is>
          <t>LK-0034</t>
        </is>
      </c>
      <c r="B36" s="27" t="inlineStr">
        <is>
          <t>Musterportfolio Süd II GmbH</t>
        </is>
      </c>
      <c r="C36" s="27" t="inlineStr">
        <is>
          <t>Holzstraße 101b, 86899 Landsberg am Lech</t>
        </is>
      </c>
      <c r="D36" s="48" t="n">
        <v>68.3</v>
      </c>
      <c r="E36" s="30" t="n">
        <v>1100</v>
      </c>
      <c r="F36" s="30">
        <f>E36*9/12</f>
        <v/>
      </c>
      <c r="G36" s="42" t="n">
        <v>698.42</v>
      </c>
      <c r="H36" s="32">
        <f>IF(F36=0,"",G36/F36)</f>
        <v/>
      </c>
      <c r="I36" s="50">
        <f>IF(D36=0,"",E36/D36)</f>
        <v/>
      </c>
      <c r="J36" s="28" t="n">
        <v>3</v>
      </c>
      <c r="K36" s="49" t="n">
        <v>46126</v>
      </c>
      <c r="L36" s="27" t="inlineStr">
        <is>
          <t>Austausch Thermostatkopf</t>
        </is>
      </c>
    </row>
    <row r="37">
      <c r="A37" s="20" t="inlineStr">
        <is>
          <t>LK-0035</t>
        </is>
      </c>
      <c r="B37" s="20" t="inlineStr">
        <is>
          <t>Musterportfolio Süd II GmbH</t>
        </is>
      </c>
      <c r="C37" s="20" t="inlineStr">
        <is>
          <t>Am Weiher 76, 82256 Fürstenfeldbruck</t>
        </is>
      </c>
      <c r="D37" s="45" t="n">
        <v>123.46</v>
      </c>
      <c r="E37" s="24" t="n">
        <v>2000</v>
      </c>
      <c r="F37" s="24">
        <f>E37*9/12</f>
        <v/>
      </c>
      <c r="G37" s="41" t="n">
        <v>725.0599999999999</v>
      </c>
      <c r="H37" s="26">
        <f>IF(F37=0,"",G37/F37)</f>
        <v/>
      </c>
      <c r="I37" s="47">
        <f>IF(D37=0,"",E37/D37)</f>
        <v/>
      </c>
      <c r="J37" s="22" t="n">
        <v>2</v>
      </c>
      <c r="K37" s="46" t="n">
        <v>46039</v>
      </c>
      <c r="L37" s="20" t="inlineStr">
        <is>
          <t>Rauchwarnmelder ersetzt</t>
        </is>
      </c>
    </row>
    <row r="38">
      <c r="A38" s="27" t="inlineStr">
        <is>
          <t>LK-0036</t>
        </is>
      </c>
      <c r="B38" s="27" t="inlineStr">
        <is>
          <t>Musterportfolio Süd I GmbH</t>
        </is>
      </c>
      <c r="C38" s="27" t="inlineStr">
        <is>
          <t>Ahornweg 136, 86899 Landsberg am Lech</t>
        </is>
      </c>
      <c r="D38" s="48" t="n">
        <v>157.84</v>
      </c>
      <c r="E38" s="30" t="n">
        <v>2550</v>
      </c>
      <c r="F38" s="30">
        <f>E38*9/12</f>
        <v/>
      </c>
      <c r="G38" s="42" t="n">
        <v>738.54</v>
      </c>
      <c r="H38" s="32">
        <f>IF(F38=0,"",G38/F38)</f>
        <v/>
      </c>
      <c r="I38" s="50">
        <f>IF(D38=0,"",E38/D38)</f>
        <v/>
      </c>
      <c r="J38" s="28" t="n">
        <v>3</v>
      </c>
      <c r="K38" s="49" t="n">
        <v>46039</v>
      </c>
      <c r="L38" s="27" t="inlineStr">
        <is>
          <t>Elektro: Steckdose ersetzt</t>
        </is>
      </c>
    </row>
    <row r="39">
      <c r="A39" s="20" t="inlineStr">
        <is>
          <t>LK-0037</t>
        </is>
      </c>
      <c r="B39" s="20" t="inlineStr">
        <is>
          <t>Musterportfolio Süd I GmbH</t>
        </is>
      </c>
      <c r="C39" s="20" t="inlineStr">
        <is>
          <t>Talstraße 117, 82319 Starnberg</t>
        </is>
      </c>
      <c r="D39" s="45" t="n">
        <v>56.66</v>
      </c>
      <c r="E39" s="24" t="n">
        <v>900</v>
      </c>
      <c r="F39" s="24">
        <f>E39*9/12</f>
        <v/>
      </c>
      <c r="G39" s="41" t="n">
        <v>0</v>
      </c>
      <c r="H39" s="26">
        <f>IF(F39=0,"",G39/F39)</f>
        <v/>
      </c>
      <c r="I39" s="47">
        <f>IF(D39=0,"",E39/D39)</f>
        <v/>
      </c>
      <c r="J39" s="22" t="n">
        <v>0</v>
      </c>
      <c r="K39" s="46" t="n"/>
      <c r="L39" s="20" t="n"/>
    </row>
    <row r="40">
      <c r="A40" s="27" t="inlineStr">
        <is>
          <t>LK-0038</t>
        </is>
      </c>
      <c r="B40" s="27" t="inlineStr">
        <is>
          <t>Musterportfolio Süd I GmbH</t>
        </is>
      </c>
      <c r="C40" s="27" t="inlineStr">
        <is>
          <t>Am Mühlbach 137, 81827 München</t>
        </is>
      </c>
      <c r="D40" s="48" t="n">
        <v>68.43000000000001</v>
      </c>
      <c r="E40" s="30" t="n">
        <v>1100</v>
      </c>
      <c r="F40" s="30">
        <f>E40*9/12</f>
        <v/>
      </c>
      <c r="G40" s="42" t="n">
        <v>434.75</v>
      </c>
      <c r="H40" s="32">
        <f>IF(F40=0,"",G40/F40)</f>
        <v/>
      </c>
      <c r="I40" s="50">
        <f>IF(D40=0,"",E40/D40)</f>
        <v/>
      </c>
      <c r="J40" s="28" t="n">
        <v>2</v>
      </c>
      <c r="K40" s="49" t="n">
        <v>46082</v>
      </c>
      <c r="L40" s="27" t="inlineStr">
        <is>
          <t>Elektro: Steckdose ersetzt</t>
        </is>
      </c>
    </row>
    <row r="41">
      <c r="A41" s="20" t="inlineStr">
        <is>
          <t>LK-0039</t>
        </is>
      </c>
      <c r="B41" s="20" t="inlineStr">
        <is>
          <t>Musterportfolio Süd I GmbH</t>
        </is>
      </c>
      <c r="C41" s="20" t="inlineStr">
        <is>
          <t>Am Mühlbach 75, 81541 München</t>
        </is>
      </c>
      <c r="D41" s="45" t="n">
        <v>50</v>
      </c>
      <c r="E41" s="24" t="n">
        <v>800</v>
      </c>
      <c r="F41" s="24">
        <f>E41*9/12</f>
        <v/>
      </c>
      <c r="G41" s="41" t="n">
        <v>280.25</v>
      </c>
      <c r="H41" s="26">
        <f>IF(F41=0,"",G41/F41)</f>
        <v/>
      </c>
      <c r="I41" s="47">
        <f>IF(D41=0,"",E41/D41)</f>
        <v/>
      </c>
      <c r="J41" s="22" t="n">
        <v>1</v>
      </c>
      <c r="K41" s="46" t="n">
        <v>46080</v>
      </c>
      <c r="L41" s="20" t="inlineStr">
        <is>
          <t>Reparatur Türschließer</t>
        </is>
      </c>
    </row>
    <row r="42">
      <c r="A42" s="27" t="inlineStr">
        <is>
          <t>LK-0040</t>
        </is>
      </c>
      <c r="B42" s="27" t="inlineStr">
        <is>
          <t>Musterportfolio Süd I GmbH</t>
        </is>
      </c>
      <c r="C42" s="27" t="inlineStr">
        <is>
          <t>Birkenallee 40, 82110 Germering</t>
        </is>
      </c>
      <c r="D42" s="48" t="n">
        <v>102.74</v>
      </c>
      <c r="E42" s="30" t="n">
        <v>1650</v>
      </c>
      <c r="F42" s="30">
        <f>E42*9/12</f>
        <v/>
      </c>
      <c r="G42" s="42" t="n">
        <v>0</v>
      </c>
      <c r="H42" s="32">
        <f>IF(F42=0,"",G42/F42)</f>
        <v/>
      </c>
      <c r="I42" s="50">
        <f>IF(D42=0,"",E42/D42)</f>
        <v/>
      </c>
      <c r="J42" s="28" t="n">
        <v>0</v>
      </c>
      <c r="K42" s="49" t="n"/>
      <c r="L42" s="27" t="n"/>
    </row>
    <row r="43">
      <c r="A43" s="20" t="inlineStr">
        <is>
          <t>LK-0041</t>
        </is>
      </c>
      <c r="B43" s="20" t="inlineStr">
        <is>
          <t>Musterportfolio Süd I GmbH</t>
        </is>
      </c>
      <c r="C43" s="20" t="inlineStr">
        <is>
          <t>Fliederweg 17, 82178 Puchheim</t>
        </is>
      </c>
      <c r="D43" s="45" t="n">
        <v>57.36</v>
      </c>
      <c r="E43" s="24" t="n">
        <v>900</v>
      </c>
      <c r="F43" s="24">
        <f>E43*9/12</f>
        <v/>
      </c>
      <c r="G43" s="41" t="n">
        <v>375.32</v>
      </c>
      <c r="H43" s="26">
        <f>IF(F43=0,"",G43/F43)</f>
        <v/>
      </c>
      <c r="I43" s="47">
        <f>IF(D43=0,"",E43/D43)</f>
        <v/>
      </c>
      <c r="J43" s="22" t="n">
        <v>1</v>
      </c>
      <c r="K43" s="46" t="n">
        <v>46095</v>
      </c>
      <c r="L43" s="20" t="inlineStr">
        <is>
          <t>Reparatur Fensterbeschlag</t>
        </is>
      </c>
    </row>
    <row r="44">
      <c r="A44" s="27" t="inlineStr">
        <is>
          <t>LK-0042</t>
        </is>
      </c>
      <c r="B44" s="27" t="inlineStr">
        <is>
          <t>Musterportfolio Süd I GmbH</t>
        </is>
      </c>
      <c r="C44" s="27" t="inlineStr">
        <is>
          <t>Gartenstraße 1, 81827 München</t>
        </is>
      </c>
      <c r="D44" s="48" t="n">
        <v>90.37</v>
      </c>
      <c r="E44" s="30" t="n">
        <v>1450</v>
      </c>
      <c r="F44" s="30">
        <f>E44*9/12</f>
        <v/>
      </c>
      <c r="G44" s="42" t="n">
        <v>0</v>
      </c>
      <c r="H44" s="32">
        <f>IF(F44=0,"",G44/F44)</f>
        <v/>
      </c>
      <c r="I44" s="50">
        <f>IF(D44=0,"",E44/D44)</f>
        <v/>
      </c>
      <c r="J44" s="28" t="n">
        <v>0</v>
      </c>
      <c r="K44" s="49" t="n"/>
      <c r="L44" s="27" t="n"/>
    </row>
    <row r="45">
      <c r="A45" s="20" t="inlineStr">
        <is>
          <t>LK-0043</t>
        </is>
      </c>
      <c r="B45" s="20" t="inlineStr">
        <is>
          <t>Musterportfolio Süd II GmbH</t>
        </is>
      </c>
      <c r="C45" s="20" t="inlineStr">
        <is>
          <t>Birkenallee 114b, 82110 Germering</t>
        </is>
      </c>
      <c r="D45" s="45" t="n">
        <v>58.24</v>
      </c>
      <c r="E45" s="24" t="n">
        <v>950</v>
      </c>
      <c r="F45" s="24">
        <f>E45*9/12</f>
        <v/>
      </c>
      <c r="G45" s="41" t="n">
        <v>481.5</v>
      </c>
      <c r="H45" s="26">
        <f>IF(F45=0,"",G45/F45)</f>
        <v/>
      </c>
      <c r="I45" s="47">
        <f>IF(D45=0,"",E45/D45)</f>
        <v/>
      </c>
      <c r="J45" s="22" t="n">
        <v>1</v>
      </c>
      <c r="K45" s="46" t="n">
        <v>46293</v>
      </c>
      <c r="L45" s="20" t="inlineStr">
        <is>
          <t>Reparatur Rollladengurt</t>
        </is>
      </c>
    </row>
    <row r="46">
      <c r="A46" s="27" t="inlineStr">
        <is>
          <t>LK-0044</t>
        </is>
      </c>
      <c r="B46" s="27" t="inlineStr">
        <is>
          <t>Musterportfolio Süd I GmbH</t>
        </is>
      </c>
      <c r="C46" s="27" t="inlineStr">
        <is>
          <t>Lindenstraße 83, 81541 München</t>
        </is>
      </c>
      <c r="D46" s="48" t="n">
        <v>89.45</v>
      </c>
      <c r="E46" s="30" t="n">
        <v>1450</v>
      </c>
      <c r="F46" s="30">
        <f>E46*9/12</f>
        <v/>
      </c>
      <c r="G46" s="42" t="n">
        <v>135.7</v>
      </c>
      <c r="H46" s="32">
        <f>IF(F46=0,"",G46/F46)</f>
        <v/>
      </c>
      <c r="I46" s="50">
        <f>IF(D46=0,"",E46/D46)</f>
        <v/>
      </c>
      <c r="J46" s="28" t="n">
        <v>1</v>
      </c>
      <c r="K46" s="49" t="n">
        <v>46035</v>
      </c>
      <c r="L46" s="27" t="inlineStr">
        <is>
          <t>Elektro: Steckdose ersetzt</t>
        </is>
      </c>
    </row>
    <row r="47">
      <c r="A47" s="20" t="inlineStr">
        <is>
          <t>LK-0045</t>
        </is>
      </c>
      <c r="B47" s="20" t="inlineStr">
        <is>
          <t>Musterportfolio Süd I GmbH</t>
        </is>
      </c>
      <c r="C47" s="20" t="inlineStr">
        <is>
          <t>Am Mühlbach 126a, 81673 München</t>
        </is>
      </c>
      <c r="D47" s="45" t="n">
        <v>94.59</v>
      </c>
      <c r="E47" s="24" t="n">
        <v>1500</v>
      </c>
      <c r="F47" s="24">
        <f>E47*9/12</f>
        <v/>
      </c>
      <c r="G47" s="41" t="n">
        <v>760.1</v>
      </c>
      <c r="H47" s="26">
        <f>IF(F47=0,"",G47/F47)</f>
        <v/>
      </c>
      <c r="I47" s="47">
        <f>IF(D47=0,"",E47/D47)</f>
        <v/>
      </c>
      <c r="J47" s="22" t="n">
        <v>2</v>
      </c>
      <c r="K47" s="46" t="n">
        <v>46240</v>
      </c>
      <c r="L47" s="20" t="inlineStr">
        <is>
          <t>Rohrreinigung</t>
        </is>
      </c>
    </row>
    <row r="48">
      <c r="A48" s="27" t="inlineStr">
        <is>
          <t>LK-0046</t>
        </is>
      </c>
      <c r="B48" s="27" t="inlineStr">
        <is>
          <t>Musterportfolio Süd II GmbH</t>
        </is>
      </c>
      <c r="C48" s="27" t="inlineStr">
        <is>
          <t>Ahornweg 53, 81827 München</t>
        </is>
      </c>
      <c r="D48" s="48" t="n">
        <v>92.26000000000001</v>
      </c>
      <c r="E48" s="30" t="n">
        <v>1500</v>
      </c>
      <c r="F48" s="30">
        <f>E48*9/12</f>
        <v/>
      </c>
      <c r="G48" s="42" t="n">
        <v>776.58</v>
      </c>
      <c r="H48" s="32">
        <f>IF(F48=0,"",G48/F48)</f>
        <v/>
      </c>
      <c r="I48" s="50">
        <f>IF(D48=0,"",E48/D48)</f>
        <v/>
      </c>
      <c r="J48" s="28" t="n">
        <v>2</v>
      </c>
      <c r="K48" s="49" t="n">
        <v>46252</v>
      </c>
      <c r="L48" s="27" t="inlineStr">
        <is>
          <t>Austausch Duschschlauch</t>
        </is>
      </c>
    </row>
    <row r="49">
      <c r="A49" s="20" t="inlineStr">
        <is>
          <t>LK-0047</t>
        </is>
      </c>
      <c r="B49" s="20" t="inlineStr">
        <is>
          <t>Musterportfolio Süd I GmbH</t>
        </is>
      </c>
      <c r="C49" s="20" t="inlineStr">
        <is>
          <t>Eschenstraße 126a, 80797 München</t>
        </is>
      </c>
      <c r="D49" s="45" t="n">
        <v>70.41</v>
      </c>
      <c r="E49" s="24" t="n">
        <v>1150</v>
      </c>
      <c r="F49" s="24">
        <f>E49*9/12</f>
        <v/>
      </c>
      <c r="G49" s="41" t="n">
        <v>0</v>
      </c>
      <c r="H49" s="26">
        <f>IF(F49=0,"",G49/F49)</f>
        <v/>
      </c>
      <c r="I49" s="47">
        <f>IF(D49=0,"",E49/D49)</f>
        <v/>
      </c>
      <c r="J49" s="22" t="n">
        <v>0</v>
      </c>
      <c r="K49" s="46" t="n"/>
      <c r="L49" s="20" t="n"/>
    </row>
    <row r="50">
      <c r="A50" s="27" t="inlineStr">
        <is>
          <t>LK-0048</t>
        </is>
      </c>
      <c r="B50" s="27" t="inlineStr">
        <is>
          <t>Musterportfolio Süd II GmbH</t>
        </is>
      </c>
      <c r="C50" s="27" t="inlineStr">
        <is>
          <t>Eschenstraße 53, 80939 München</t>
        </is>
      </c>
      <c r="D50" s="48" t="n">
        <v>40.35</v>
      </c>
      <c r="E50" s="30" t="n">
        <v>650</v>
      </c>
      <c r="F50" s="30">
        <f>E50*9/12</f>
        <v/>
      </c>
      <c r="G50" s="42" t="n">
        <v>797.02</v>
      </c>
      <c r="H50" s="32">
        <f>IF(F50=0,"",G50/F50)</f>
        <v/>
      </c>
      <c r="I50" s="50">
        <f>IF(D50=0,"",E50/D50)</f>
        <v/>
      </c>
      <c r="J50" s="28" t="n">
        <v>2</v>
      </c>
      <c r="K50" s="49" t="n">
        <v>46197</v>
      </c>
      <c r="L50" s="27" t="inlineStr">
        <is>
          <t>Reparatur Rollladengurt</t>
        </is>
      </c>
    </row>
    <row r="51">
      <c r="A51" s="20" t="inlineStr">
        <is>
          <t>LK-0049</t>
        </is>
      </c>
      <c r="B51" s="20" t="inlineStr">
        <is>
          <t>Musterportfolio Süd II GmbH</t>
        </is>
      </c>
      <c r="C51" s="20" t="inlineStr">
        <is>
          <t>Talstraße 111, 82110 Germering</t>
        </is>
      </c>
      <c r="D51" s="45" t="n">
        <v>51.72</v>
      </c>
      <c r="E51" s="24" t="n">
        <v>850</v>
      </c>
      <c r="F51" s="24">
        <f>E51*9/12</f>
        <v/>
      </c>
      <c r="G51" s="41" t="n">
        <v>417.73</v>
      </c>
      <c r="H51" s="26">
        <f>IF(F51=0,"",G51/F51)</f>
        <v/>
      </c>
      <c r="I51" s="47">
        <f>IF(D51=0,"",E51/D51)</f>
        <v/>
      </c>
      <c r="J51" s="22" t="n">
        <v>2</v>
      </c>
      <c r="K51" s="46" t="n">
        <v>46030</v>
      </c>
      <c r="L51" s="20" t="inlineStr">
        <is>
          <t>Silikonfugen Bad</t>
        </is>
      </c>
    </row>
    <row r="52">
      <c r="A52" s="27" t="inlineStr">
        <is>
          <t>LK-0050</t>
        </is>
      </c>
      <c r="B52" s="27" t="inlineStr">
        <is>
          <t>Musterportfolio Süd II GmbH</t>
        </is>
      </c>
      <c r="C52" s="27" t="inlineStr">
        <is>
          <t>Am Kirchplatz 43b, 82319 Starnberg</t>
        </is>
      </c>
      <c r="D52" s="48" t="n">
        <v>79.84</v>
      </c>
      <c r="E52" s="30" t="n">
        <v>1300</v>
      </c>
      <c r="F52" s="30">
        <f>E52*9/12</f>
        <v/>
      </c>
      <c r="G52" s="42" t="n">
        <v>1418.98</v>
      </c>
      <c r="H52" s="32">
        <f>IF(F52=0,"",G52/F52)</f>
        <v/>
      </c>
      <c r="I52" s="50">
        <f>IF(D52=0,"",E52/D52)</f>
        <v/>
      </c>
      <c r="J52" s="28" t="n">
        <v>4</v>
      </c>
      <c r="K52" s="49" t="n">
        <v>46146</v>
      </c>
      <c r="L52" s="27" t="inlineStr">
        <is>
          <t>Reparatur Türschließer</t>
        </is>
      </c>
    </row>
    <row r="53">
      <c r="A53" s="20" t="inlineStr">
        <is>
          <t>LK-0051</t>
        </is>
      </c>
      <c r="B53" s="20" t="inlineStr">
        <is>
          <t>Musterportfolio Süd I GmbH</t>
        </is>
      </c>
      <c r="C53" s="20" t="inlineStr">
        <is>
          <t>Ulmenring 26, 86899 Landsberg am Lech</t>
        </is>
      </c>
      <c r="D53" s="45" t="n">
        <v>72.58</v>
      </c>
      <c r="E53" s="24" t="n">
        <v>1150</v>
      </c>
      <c r="F53" s="24">
        <f>E53*9/12</f>
        <v/>
      </c>
      <c r="G53" s="41" t="n">
        <v>0</v>
      </c>
      <c r="H53" s="26">
        <f>IF(F53=0,"",G53/F53)</f>
        <v/>
      </c>
      <c r="I53" s="47">
        <f>IF(D53=0,"",E53/D53)</f>
        <v/>
      </c>
      <c r="J53" s="22" t="n">
        <v>0</v>
      </c>
      <c r="K53" s="46" t="n"/>
      <c r="L53" s="20" t="n"/>
    </row>
    <row r="54">
      <c r="A54" s="27" t="inlineStr">
        <is>
          <t>LK-0052</t>
        </is>
      </c>
      <c r="B54" s="27" t="inlineStr">
        <is>
          <t>Musterportfolio Süd I GmbH</t>
        </is>
      </c>
      <c r="C54" s="27" t="inlineStr">
        <is>
          <t>Ulmenring 70b, 81827 München</t>
        </is>
      </c>
      <c r="D54" s="48" t="n">
        <v>123.37</v>
      </c>
      <c r="E54" s="30" t="n">
        <v>1950</v>
      </c>
      <c r="F54" s="30">
        <f>E54*9/12</f>
        <v/>
      </c>
      <c r="G54" s="42" t="n">
        <v>351.15</v>
      </c>
      <c r="H54" s="32">
        <f>IF(F54=0,"",G54/F54)</f>
        <v/>
      </c>
      <c r="I54" s="50">
        <f>IF(D54=0,"",E54/D54)</f>
        <v/>
      </c>
      <c r="J54" s="28" t="n">
        <v>1</v>
      </c>
      <c r="K54" s="49" t="n">
        <v>46151</v>
      </c>
      <c r="L54" s="27" t="inlineStr">
        <is>
          <t>Reparatur Rollladengurt</t>
        </is>
      </c>
    </row>
    <row r="55">
      <c r="A55" s="20" t="inlineStr">
        <is>
          <t>LK-0053</t>
        </is>
      </c>
      <c r="B55" s="20" t="inlineStr">
        <is>
          <t>Musterportfolio Süd II GmbH</t>
        </is>
      </c>
      <c r="C55" s="20" t="inlineStr">
        <is>
          <t>Eschenstraße 105, 81541 München</t>
        </is>
      </c>
      <c r="D55" s="45" t="n">
        <v>119.74</v>
      </c>
      <c r="E55" s="24" t="n">
        <v>1900</v>
      </c>
      <c r="F55" s="24">
        <f>E55*9/12</f>
        <v/>
      </c>
      <c r="G55" s="41" t="n">
        <v>629.84</v>
      </c>
      <c r="H55" s="26">
        <f>IF(F55=0,"",G55/F55)</f>
        <v/>
      </c>
      <c r="I55" s="47">
        <f>IF(D55=0,"",E55/D55)</f>
        <v/>
      </c>
      <c r="J55" s="22" t="n">
        <v>2</v>
      </c>
      <c r="K55" s="46" t="n">
        <v>46086</v>
      </c>
      <c r="L55" s="20" t="inlineStr">
        <is>
          <t>Reparatur Fensterbeschlag</t>
        </is>
      </c>
    </row>
    <row r="56">
      <c r="A56" s="27" t="inlineStr">
        <is>
          <t>LK-0054</t>
        </is>
      </c>
      <c r="B56" s="27" t="inlineStr">
        <is>
          <t>Musterportfolio Süd II GmbH</t>
        </is>
      </c>
      <c r="C56" s="27" t="inlineStr">
        <is>
          <t>Wiesenweg 70, 80335 München</t>
        </is>
      </c>
      <c r="D56" s="48" t="n">
        <v>87.36</v>
      </c>
      <c r="E56" s="30" t="n">
        <v>1400</v>
      </c>
      <c r="F56" s="30">
        <f>E56*9/12</f>
        <v/>
      </c>
      <c r="G56" s="42" t="n">
        <v>1430.79</v>
      </c>
      <c r="H56" s="32">
        <f>IF(F56=0,"",G56/F56)</f>
        <v/>
      </c>
      <c r="I56" s="50">
        <f>IF(D56=0,"",E56/D56)</f>
        <v/>
      </c>
      <c r="J56" s="28" t="n">
        <v>3</v>
      </c>
      <c r="K56" s="49" t="n">
        <v>46088</v>
      </c>
      <c r="L56" s="27" t="inlineStr">
        <is>
          <t>Reparatur Rollladengurt</t>
        </is>
      </c>
    </row>
    <row r="57">
      <c r="A57" s="20" t="inlineStr">
        <is>
          <t>LK-0055</t>
        </is>
      </c>
      <c r="B57" s="20" t="inlineStr">
        <is>
          <t>Musterportfolio Süd I GmbH</t>
        </is>
      </c>
      <c r="C57" s="20" t="inlineStr">
        <is>
          <t>Fliederweg 6, 82319 Starnberg</t>
        </is>
      </c>
      <c r="D57" s="45" t="n">
        <v>51.1</v>
      </c>
      <c r="E57" s="24" t="n">
        <v>800</v>
      </c>
      <c r="F57" s="24">
        <f>E57*9/12</f>
        <v/>
      </c>
      <c r="G57" s="41" t="n">
        <v>1476.62</v>
      </c>
      <c r="H57" s="26">
        <f>IF(F57=0,"",G57/F57)</f>
        <v/>
      </c>
      <c r="I57" s="47">
        <f>IF(D57=0,"",E57/D57)</f>
        <v/>
      </c>
      <c r="J57" s="22" t="n">
        <v>4</v>
      </c>
      <c r="K57" s="46" t="n">
        <v>46285</v>
      </c>
      <c r="L57" s="20" t="inlineStr">
        <is>
          <t>Silikonfugen Bad</t>
        </is>
      </c>
    </row>
    <row r="58">
      <c r="A58" s="27" t="inlineStr">
        <is>
          <t>LK-0056</t>
        </is>
      </c>
      <c r="B58" s="27" t="inlineStr">
        <is>
          <t>Musterportfolio Süd I GmbH</t>
        </is>
      </c>
      <c r="C58" s="27" t="inlineStr">
        <is>
          <t>Wiesenweg 27, 80797 München</t>
        </is>
      </c>
      <c r="D58" s="48" t="n">
        <v>35.27</v>
      </c>
      <c r="E58" s="30" t="n">
        <v>550</v>
      </c>
      <c r="F58" s="30">
        <f>E58*9/12</f>
        <v/>
      </c>
      <c r="G58" s="42" t="n">
        <v>693.89</v>
      </c>
      <c r="H58" s="32">
        <f>IF(F58=0,"",G58/F58)</f>
        <v/>
      </c>
      <c r="I58" s="50">
        <f>IF(D58=0,"",E58/D58)</f>
        <v/>
      </c>
      <c r="J58" s="28" t="n">
        <v>2</v>
      </c>
      <c r="K58" s="49" t="n">
        <v>46075</v>
      </c>
      <c r="L58" s="27" t="inlineStr">
        <is>
          <t>Reparatur Rollladengurt</t>
        </is>
      </c>
    </row>
    <row r="59">
      <c r="A59" s="20" t="inlineStr">
        <is>
          <t>LK-0057</t>
        </is>
      </c>
      <c r="B59" s="20" t="inlineStr">
        <is>
          <t>Musterportfolio Süd II GmbH</t>
        </is>
      </c>
      <c r="C59" s="20" t="inlineStr">
        <is>
          <t>Brunnenweg 102b, 82256 Fürstenfeldbruck</t>
        </is>
      </c>
      <c r="D59" s="45" t="n">
        <v>35.37</v>
      </c>
      <c r="E59" s="24" t="n">
        <v>550</v>
      </c>
      <c r="F59" s="24">
        <f>E59*9/12</f>
        <v/>
      </c>
      <c r="G59" s="41" t="n">
        <v>1341.55</v>
      </c>
      <c r="H59" s="26">
        <f>IF(F59=0,"",G59/F59)</f>
        <v/>
      </c>
      <c r="I59" s="47">
        <f>IF(D59=0,"",E59/D59)</f>
        <v/>
      </c>
      <c r="J59" s="22" t="n">
        <v>4</v>
      </c>
      <c r="K59" s="46" t="n">
        <v>46146</v>
      </c>
      <c r="L59" s="20" t="inlineStr">
        <is>
          <t>Reparatur Rollladengurt</t>
        </is>
      </c>
    </row>
    <row r="60">
      <c r="A60" s="27" t="inlineStr">
        <is>
          <t>LK-0058</t>
        </is>
      </c>
      <c r="B60" s="27" t="inlineStr">
        <is>
          <t>Musterportfolio Süd I GmbH</t>
        </is>
      </c>
      <c r="C60" s="27" t="inlineStr">
        <is>
          <t>Am Kirchplatz 104a, 82319 Starnberg</t>
        </is>
      </c>
      <c r="D60" s="48" t="n">
        <v>140.94</v>
      </c>
      <c r="E60" s="30" t="n">
        <v>2250</v>
      </c>
      <c r="F60" s="30">
        <f>E60*9/12</f>
        <v/>
      </c>
      <c r="G60" s="42" t="n">
        <v>457.22</v>
      </c>
      <c r="H60" s="32">
        <f>IF(F60=0,"",G60/F60)</f>
        <v/>
      </c>
      <c r="I60" s="50">
        <f>IF(D60=0,"",E60/D60)</f>
        <v/>
      </c>
      <c r="J60" s="28" t="n">
        <v>1</v>
      </c>
      <c r="K60" s="49" t="n">
        <v>46073</v>
      </c>
      <c r="L60" s="27" t="inlineStr">
        <is>
          <t>Rohrreinigung</t>
        </is>
      </c>
    </row>
    <row r="61">
      <c r="A61" s="20" t="inlineStr">
        <is>
          <t>LK-0059</t>
        </is>
      </c>
      <c r="B61" s="20" t="inlineStr">
        <is>
          <t>Musterportfolio Süd I GmbH</t>
        </is>
      </c>
      <c r="C61" s="20" t="inlineStr">
        <is>
          <t>Wiesenweg 46, 82110 Germering</t>
        </is>
      </c>
      <c r="D61" s="45" t="n">
        <v>84.78</v>
      </c>
      <c r="E61" s="24" t="n">
        <v>1350</v>
      </c>
      <c r="F61" s="24">
        <f>E61*9/12</f>
        <v/>
      </c>
      <c r="G61" s="41" t="n">
        <v>0</v>
      </c>
      <c r="H61" s="26">
        <f>IF(F61=0,"",G61/F61)</f>
        <v/>
      </c>
      <c r="I61" s="47">
        <f>IF(D61=0,"",E61/D61)</f>
        <v/>
      </c>
      <c r="J61" s="22" t="n">
        <v>0</v>
      </c>
      <c r="K61" s="46" t="n"/>
      <c r="L61" s="20" t="n"/>
    </row>
    <row r="62">
      <c r="A62" s="27" t="inlineStr">
        <is>
          <t>LK-0060</t>
        </is>
      </c>
      <c r="B62" s="27" t="inlineStr">
        <is>
          <t>Musterportfolio Süd I GmbH</t>
        </is>
      </c>
      <c r="C62" s="27" t="inlineStr">
        <is>
          <t>Am Mühlbach 15, 80335 München</t>
        </is>
      </c>
      <c r="D62" s="48" t="n">
        <v>39.94</v>
      </c>
      <c r="E62" s="30" t="n">
        <v>650</v>
      </c>
      <c r="F62" s="30">
        <f>E62*9/12</f>
        <v/>
      </c>
      <c r="G62" s="42" t="n">
        <v>1936.92</v>
      </c>
      <c r="H62" s="32">
        <f>IF(F62=0,"",G62/F62)</f>
        <v/>
      </c>
      <c r="I62" s="50">
        <f>IF(D62=0,"",E62/D62)</f>
        <v/>
      </c>
      <c r="J62" s="28" t="n">
        <v>4</v>
      </c>
      <c r="K62" s="49" t="n">
        <v>46104</v>
      </c>
      <c r="L62" s="27" t="inlineStr">
        <is>
          <t>Austausch Duschschlauch</t>
        </is>
      </c>
    </row>
    <row r="63">
      <c r="A63" s="20" t="inlineStr">
        <is>
          <t>LK-0061</t>
        </is>
      </c>
      <c r="B63" s="20" t="inlineStr">
        <is>
          <t>Musterportfolio Süd I GmbH</t>
        </is>
      </c>
      <c r="C63" s="20" t="inlineStr">
        <is>
          <t>Fliederweg 61b, 80797 München</t>
        </is>
      </c>
      <c r="D63" s="45" t="n">
        <v>71.95999999999999</v>
      </c>
      <c r="E63" s="24" t="n">
        <v>1150</v>
      </c>
      <c r="F63" s="24">
        <f>E63*9/12</f>
        <v/>
      </c>
      <c r="G63" s="41" t="n">
        <v>0</v>
      </c>
      <c r="H63" s="26">
        <f>IF(F63=0,"",G63/F63)</f>
        <v/>
      </c>
      <c r="I63" s="47">
        <f>IF(D63=0,"",E63/D63)</f>
        <v/>
      </c>
      <c r="J63" s="22" t="n">
        <v>0</v>
      </c>
      <c r="K63" s="46" t="n"/>
      <c r="L63" s="20" t="n"/>
    </row>
    <row r="64">
      <c r="A64" s="27" t="inlineStr">
        <is>
          <t>LK-0062</t>
        </is>
      </c>
      <c r="B64" s="27" t="inlineStr">
        <is>
          <t>Musterportfolio Süd I GmbH</t>
        </is>
      </c>
      <c r="C64" s="27" t="inlineStr">
        <is>
          <t>Hochfeldstraße 103b, 81369 München</t>
        </is>
      </c>
      <c r="D64" s="48" t="n">
        <v>92.68000000000001</v>
      </c>
      <c r="E64" s="30" t="n">
        <v>1500</v>
      </c>
      <c r="F64" s="30">
        <f>E64*9/12</f>
        <v/>
      </c>
      <c r="G64" s="42" t="n">
        <v>0</v>
      </c>
      <c r="H64" s="32">
        <f>IF(F64=0,"",G64/F64)</f>
        <v/>
      </c>
      <c r="I64" s="50">
        <f>IF(D64=0,"",E64/D64)</f>
        <v/>
      </c>
      <c r="J64" s="28" t="n">
        <v>0</v>
      </c>
      <c r="K64" s="49" t="n"/>
      <c r="L64" s="27" t="n"/>
    </row>
    <row r="65">
      <c r="A65" s="20" t="inlineStr">
        <is>
          <t>LK-0063</t>
        </is>
      </c>
      <c r="B65" s="20" t="inlineStr">
        <is>
          <t>Musterportfolio Süd I GmbH</t>
        </is>
      </c>
      <c r="C65" s="20" t="inlineStr">
        <is>
          <t>Rosenauweg 29b, 80939 München</t>
        </is>
      </c>
      <c r="D65" s="45" t="n">
        <v>67.69</v>
      </c>
      <c r="E65" s="24" t="n">
        <v>1100</v>
      </c>
      <c r="F65" s="24">
        <f>E65*9/12</f>
        <v/>
      </c>
      <c r="G65" s="41" t="n">
        <v>1084.92</v>
      </c>
      <c r="H65" s="26">
        <f>IF(F65=0,"",G65/F65)</f>
        <v/>
      </c>
      <c r="I65" s="47">
        <f>IF(D65=0,"",E65/D65)</f>
        <v/>
      </c>
      <c r="J65" s="22" t="n">
        <v>3</v>
      </c>
      <c r="K65" s="46" t="n">
        <v>46102</v>
      </c>
      <c r="L65" s="20" t="inlineStr">
        <is>
          <t>Rauchwarnmelder ersetzt</t>
        </is>
      </c>
    </row>
    <row r="66">
      <c r="A66" s="27" t="inlineStr">
        <is>
          <t>LK-0064</t>
        </is>
      </c>
      <c r="B66" s="27" t="inlineStr">
        <is>
          <t>Musterportfolio Süd I GmbH</t>
        </is>
      </c>
      <c r="C66" s="27" t="inlineStr">
        <is>
          <t>Talstraße 30, 81673 München</t>
        </is>
      </c>
      <c r="D66" s="48" t="n">
        <v>38.26</v>
      </c>
      <c r="E66" s="30" t="n">
        <v>600</v>
      </c>
      <c r="F66" s="30">
        <f>E66*9/12</f>
        <v/>
      </c>
      <c r="G66" s="42" t="n">
        <v>1209</v>
      </c>
      <c r="H66" s="32">
        <f>IF(F66=0,"",G66/F66)</f>
        <v/>
      </c>
      <c r="I66" s="50">
        <f>IF(D66=0,"",E66/D66)</f>
        <v/>
      </c>
      <c r="J66" s="28" t="n">
        <v>3</v>
      </c>
      <c r="K66" s="49" t="n">
        <v>46193</v>
      </c>
      <c r="L66" s="27" t="inlineStr">
        <is>
          <t>Rohrreinigung</t>
        </is>
      </c>
    </row>
    <row r="67">
      <c r="A67" s="20" t="inlineStr">
        <is>
          <t>LK-0065</t>
        </is>
      </c>
      <c r="B67" s="20" t="inlineStr">
        <is>
          <t>Musterportfolio Süd I GmbH</t>
        </is>
      </c>
      <c r="C67" s="20" t="inlineStr">
        <is>
          <t>Gartenstraße 71, 80469 München</t>
        </is>
      </c>
      <c r="D67" s="45" t="n">
        <v>53.14</v>
      </c>
      <c r="E67" s="24" t="n">
        <v>850</v>
      </c>
      <c r="F67" s="24">
        <f>E67*9/12</f>
        <v/>
      </c>
      <c r="G67" s="41" t="n">
        <v>0</v>
      </c>
      <c r="H67" s="26">
        <f>IF(F67=0,"",G67/F67)</f>
        <v/>
      </c>
      <c r="I67" s="47">
        <f>IF(D67=0,"",E67/D67)</f>
        <v/>
      </c>
      <c r="J67" s="22" t="n">
        <v>0</v>
      </c>
      <c r="K67" s="46" t="n"/>
      <c r="L67" s="20" t="n"/>
    </row>
    <row r="68">
      <c r="A68" s="27" t="inlineStr">
        <is>
          <t>LK-0066</t>
        </is>
      </c>
      <c r="B68" s="27" t="inlineStr">
        <is>
          <t>Musterportfolio Süd I GmbH</t>
        </is>
      </c>
      <c r="C68" s="27" t="inlineStr">
        <is>
          <t>Am Anger 30, 81673 München</t>
        </is>
      </c>
      <c r="D68" s="48" t="n">
        <v>86.42</v>
      </c>
      <c r="E68" s="30" t="n">
        <v>1400</v>
      </c>
      <c r="F68" s="30">
        <f>E68*9/12</f>
        <v/>
      </c>
      <c r="G68" s="42" t="n">
        <v>394.64</v>
      </c>
      <c r="H68" s="32">
        <f>IF(F68=0,"",G68/F68)</f>
        <v/>
      </c>
      <c r="I68" s="50">
        <f>IF(D68=0,"",E68/D68)</f>
        <v/>
      </c>
      <c r="J68" s="28" t="n">
        <v>2</v>
      </c>
      <c r="K68" s="49" t="n">
        <v>46169</v>
      </c>
      <c r="L68" s="27" t="inlineStr">
        <is>
          <t>Rohrreinigung</t>
        </is>
      </c>
    </row>
    <row r="69">
      <c r="A69" s="20" t="inlineStr">
        <is>
          <t>LK-0067</t>
        </is>
      </c>
      <c r="B69" s="20" t="inlineStr">
        <is>
          <t>Musterportfolio Süd I GmbH</t>
        </is>
      </c>
      <c r="C69" s="20" t="inlineStr">
        <is>
          <t>Birkenallee 10, 82110 Germering</t>
        </is>
      </c>
      <c r="D69" s="45" t="n">
        <v>72.28</v>
      </c>
      <c r="E69" s="24" t="n">
        <v>1150</v>
      </c>
      <c r="F69" s="24">
        <f>E69*9/12</f>
        <v/>
      </c>
      <c r="G69" s="41" t="n">
        <v>564.96</v>
      </c>
      <c r="H69" s="26">
        <f>IF(F69=0,"",G69/F69)</f>
        <v/>
      </c>
      <c r="I69" s="47">
        <f>IF(D69=0,"",E69/D69)</f>
        <v/>
      </c>
      <c r="J69" s="22" t="n">
        <v>3</v>
      </c>
      <c r="K69" s="46" t="n">
        <v>46152</v>
      </c>
      <c r="L69" s="20" t="inlineStr">
        <is>
          <t>Reparatur Rollladengurt</t>
        </is>
      </c>
    </row>
    <row r="70">
      <c r="A70" s="27" t="inlineStr">
        <is>
          <t>LK-0068</t>
        </is>
      </c>
      <c r="B70" s="27" t="inlineStr">
        <is>
          <t>Musterportfolio Süd I GmbH</t>
        </is>
      </c>
      <c r="C70" s="27" t="inlineStr">
        <is>
          <t>Rosenauweg 12, 80797 München</t>
        </is>
      </c>
      <c r="D70" s="48" t="n">
        <v>71.17</v>
      </c>
      <c r="E70" s="30" t="n">
        <v>1150</v>
      </c>
      <c r="F70" s="30">
        <f>E70*9/12</f>
        <v/>
      </c>
      <c r="G70" s="42" t="n">
        <v>395.27</v>
      </c>
      <c r="H70" s="32">
        <f>IF(F70=0,"",G70/F70)</f>
        <v/>
      </c>
      <c r="I70" s="50">
        <f>IF(D70=0,"",E70/D70)</f>
        <v/>
      </c>
      <c r="J70" s="28" t="n">
        <v>1</v>
      </c>
      <c r="K70" s="49" t="n">
        <v>46042</v>
      </c>
      <c r="L70" s="27" t="inlineStr">
        <is>
          <t>Rauchwarnmelder ersetzt</t>
        </is>
      </c>
    </row>
    <row r="71">
      <c r="A71" s="20" t="inlineStr">
        <is>
          <t>LK-0069</t>
        </is>
      </c>
      <c r="B71" s="20" t="inlineStr">
        <is>
          <t>Musterportfolio Süd I GmbH</t>
        </is>
      </c>
      <c r="C71" s="20" t="inlineStr">
        <is>
          <t>Schlossbergstraße 59b, 81827 München</t>
        </is>
      </c>
      <c r="D71" s="45" t="n">
        <v>140.54</v>
      </c>
      <c r="E71" s="24" t="n">
        <v>2250</v>
      </c>
      <c r="F71" s="24">
        <f>E71*9/12</f>
        <v/>
      </c>
      <c r="G71" s="41" t="n">
        <v>523.03</v>
      </c>
      <c r="H71" s="26">
        <f>IF(F71=0,"",G71/F71)</f>
        <v/>
      </c>
      <c r="I71" s="47">
        <f>IF(D71=0,"",E71/D71)</f>
        <v/>
      </c>
      <c r="J71" s="22" t="n">
        <v>1</v>
      </c>
      <c r="K71" s="46" t="n">
        <v>46108</v>
      </c>
      <c r="L71" s="20" t="inlineStr">
        <is>
          <t>Reparatur Rollladengurt</t>
        </is>
      </c>
    </row>
    <row r="72">
      <c r="A72" s="27" t="inlineStr">
        <is>
          <t>LK-0070</t>
        </is>
      </c>
      <c r="B72" s="27" t="inlineStr">
        <is>
          <t>Musterportfolio Süd II GmbH</t>
        </is>
      </c>
      <c r="C72" s="27" t="inlineStr">
        <is>
          <t>Brunnenweg 68, 86899 Landsberg am Lech</t>
        </is>
      </c>
      <c r="D72" s="48" t="n">
        <v>41.2</v>
      </c>
      <c r="E72" s="30" t="n">
        <v>650</v>
      </c>
      <c r="F72" s="30">
        <f>E72*9/12</f>
        <v/>
      </c>
      <c r="G72" s="42" t="n">
        <v>1053.11</v>
      </c>
      <c r="H72" s="32">
        <f>IF(F72=0,"",G72/F72)</f>
        <v/>
      </c>
      <c r="I72" s="50">
        <f>IF(D72=0,"",E72/D72)</f>
        <v/>
      </c>
      <c r="J72" s="28" t="n">
        <v>2</v>
      </c>
      <c r="K72" s="49" t="n">
        <v>46165</v>
      </c>
      <c r="L72" s="27" t="inlineStr">
        <is>
          <t>Wartung Durchlauferhitzer</t>
        </is>
      </c>
    </row>
    <row r="73">
      <c r="A73" s="20" t="inlineStr">
        <is>
          <t>LK-0071</t>
        </is>
      </c>
      <c r="B73" s="20" t="inlineStr">
        <is>
          <t>Musterportfolio Süd I GmbH</t>
        </is>
      </c>
      <c r="C73" s="20" t="inlineStr">
        <is>
          <t>Eschenstraße 37, 81673 München</t>
        </is>
      </c>
      <c r="D73" s="45" t="n">
        <v>51.67</v>
      </c>
      <c r="E73" s="24" t="n">
        <v>850</v>
      </c>
      <c r="F73" s="24">
        <f>E73*9/12</f>
        <v/>
      </c>
      <c r="G73" s="41" t="n">
        <v>1485.46</v>
      </c>
      <c r="H73" s="26">
        <f>IF(F73=0,"",G73/F73)</f>
        <v/>
      </c>
      <c r="I73" s="47">
        <f>IF(D73=0,"",E73/D73)</f>
        <v/>
      </c>
      <c r="J73" s="22" t="n">
        <v>4</v>
      </c>
      <c r="K73" s="46" t="n">
        <v>46259</v>
      </c>
      <c r="L73" s="20" t="inlineStr">
        <is>
          <t>Elektro: Steckdose ersetzt</t>
        </is>
      </c>
    </row>
    <row r="74">
      <c r="A74" s="27" t="inlineStr">
        <is>
          <t>LK-0072</t>
        </is>
      </c>
      <c r="B74" s="27" t="inlineStr">
        <is>
          <t>Musterportfolio Süd II GmbH</t>
        </is>
      </c>
      <c r="C74" s="27" t="inlineStr">
        <is>
          <t>Fliederweg 114, 82256 Fürstenfeldbruck</t>
        </is>
      </c>
      <c r="D74" s="48" t="n">
        <v>71.53</v>
      </c>
      <c r="E74" s="30" t="n">
        <v>1150</v>
      </c>
      <c r="F74" s="30">
        <f>E74*9/12</f>
        <v/>
      </c>
      <c r="G74" s="42" t="n">
        <v>310.1</v>
      </c>
      <c r="H74" s="32">
        <f>IF(F74=0,"",G74/F74)</f>
        <v/>
      </c>
      <c r="I74" s="50">
        <f>IF(D74=0,"",E74/D74)</f>
        <v/>
      </c>
      <c r="J74" s="28" t="n">
        <v>1</v>
      </c>
      <c r="K74" s="49" t="n">
        <v>46082</v>
      </c>
      <c r="L74" s="27" t="inlineStr">
        <is>
          <t>Reparatur Fensterbeschlag</t>
        </is>
      </c>
    </row>
    <row r="75">
      <c r="A75" s="20" t="inlineStr">
        <is>
          <t>LK-0073</t>
        </is>
      </c>
      <c r="B75" s="20" t="inlineStr">
        <is>
          <t>Musterportfolio Süd I GmbH</t>
        </is>
      </c>
      <c r="C75" s="20" t="inlineStr">
        <is>
          <t>Ahornweg 70, 81541 München</t>
        </is>
      </c>
      <c r="D75" s="45" t="n">
        <v>59.14</v>
      </c>
      <c r="E75" s="24" t="n">
        <v>950</v>
      </c>
      <c r="F75" s="24">
        <f>E75*9/12</f>
        <v/>
      </c>
      <c r="G75" s="41" t="n">
        <v>386.15</v>
      </c>
      <c r="H75" s="26">
        <f>IF(F75=0,"",G75/F75)</f>
        <v/>
      </c>
      <c r="I75" s="47">
        <f>IF(D75=0,"",E75/D75)</f>
        <v/>
      </c>
      <c r="J75" s="22" t="n">
        <v>2</v>
      </c>
      <c r="K75" s="46" t="n">
        <v>46167</v>
      </c>
      <c r="L75" s="20" t="inlineStr">
        <is>
          <t>Reparatur Türschließer</t>
        </is>
      </c>
    </row>
    <row r="76">
      <c r="A76" s="27" t="inlineStr">
        <is>
          <t>LK-0074</t>
        </is>
      </c>
      <c r="B76" s="27" t="inlineStr">
        <is>
          <t>Musterportfolio Süd II GmbH</t>
        </is>
      </c>
      <c r="C76" s="27" t="inlineStr">
        <is>
          <t>Schlossbergstraße 129, 81369 München</t>
        </is>
      </c>
      <c r="D76" s="48" t="n">
        <v>117.19</v>
      </c>
      <c r="E76" s="30" t="n">
        <v>1900</v>
      </c>
      <c r="F76" s="30">
        <f>E76*9/12</f>
        <v/>
      </c>
      <c r="G76" s="42" t="n">
        <v>1097.04</v>
      </c>
      <c r="H76" s="32">
        <f>IF(F76=0,"",G76/F76)</f>
        <v/>
      </c>
      <c r="I76" s="50">
        <f>IF(D76=0,"",E76/D76)</f>
        <v/>
      </c>
      <c r="J76" s="28" t="n">
        <v>3</v>
      </c>
      <c r="K76" s="49" t="n">
        <v>46196</v>
      </c>
      <c r="L76" s="27" t="inlineStr">
        <is>
          <t>Austausch Thermostatkopf</t>
        </is>
      </c>
    </row>
    <row r="77">
      <c r="A77" s="20" t="inlineStr">
        <is>
          <t>LK-0075</t>
        </is>
      </c>
      <c r="B77" s="20" t="inlineStr">
        <is>
          <t>Musterportfolio Süd I GmbH</t>
        </is>
      </c>
      <c r="C77" s="20" t="inlineStr">
        <is>
          <t>Ulmenring 71, 81673 München</t>
        </is>
      </c>
      <c r="D77" s="45" t="n">
        <v>68.59</v>
      </c>
      <c r="E77" s="24" t="n">
        <v>1100</v>
      </c>
      <c r="F77" s="24">
        <f>E77*9/12</f>
        <v/>
      </c>
      <c r="G77" s="41" t="n">
        <v>658.1799999999999</v>
      </c>
      <c r="H77" s="26">
        <f>IF(F77=0,"",G77/F77)</f>
        <v/>
      </c>
      <c r="I77" s="47">
        <f>IF(D77=0,"",E77/D77)</f>
        <v/>
      </c>
      <c r="J77" s="22" t="n">
        <v>2</v>
      </c>
      <c r="K77" s="46" t="n">
        <v>46240</v>
      </c>
      <c r="L77" s="20" t="inlineStr">
        <is>
          <t>Rauchwarnmelder ersetzt</t>
        </is>
      </c>
    </row>
    <row r="78">
      <c r="A78" s="27" t="inlineStr">
        <is>
          <t>LK-0076</t>
        </is>
      </c>
      <c r="B78" s="27" t="inlineStr">
        <is>
          <t>Musterportfolio Süd I GmbH</t>
        </is>
      </c>
      <c r="C78" s="27" t="inlineStr">
        <is>
          <t>Brunnenweg 127a, 82256 Fürstenfeldbruck</t>
        </is>
      </c>
      <c r="D78" s="48" t="n">
        <v>134.4</v>
      </c>
      <c r="E78" s="30" t="n">
        <v>2150</v>
      </c>
      <c r="F78" s="30">
        <f>E78*9/12</f>
        <v/>
      </c>
      <c r="G78" s="42" t="n">
        <v>1138.78</v>
      </c>
      <c r="H78" s="32">
        <f>IF(F78=0,"",G78/F78)</f>
        <v/>
      </c>
      <c r="I78" s="50">
        <f>IF(D78=0,"",E78/D78)</f>
        <v/>
      </c>
      <c r="J78" s="28" t="n">
        <v>2</v>
      </c>
      <c r="K78" s="49" t="n">
        <v>46243</v>
      </c>
      <c r="L78" s="27" t="inlineStr">
        <is>
          <t>Reparatur Fensterbeschlag</t>
        </is>
      </c>
    </row>
    <row r="79">
      <c r="A79" s="20" t="inlineStr">
        <is>
          <t>LK-0077</t>
        </is>
      </c>
      <c r="B79" s="20" t="inlineStr">
        <is>
          <t>Musterportfolio Süd I GmbH</t>
        </is>
      </c>
      <c r="C79" s="20" t="inlineStr">
        <is>
          <t>Brunnenweg 55a, 82178 Puchheim</t>
        </is>
      </c>
      <c r="D79" s="45" t="n">
        <v>66.90000000000001</v>
      </c>
      <c r="E79" s="24" t="n">
        <v>1050</v>
      </c>
      <c r="F79" s="24">
        <f>E79*9/12</f>
        <v/>
      </c>
      <c r="G79" s="41" t="n">
        <v>143.76</v>
      </c>
      <c r="H79" s="26">
        <f>IF(F79=0,"",G79/F79)</f>
        <v/>
      </c>
      <c r="I79" s="47">
        <f>IF(D79=0,"",E79/D79)</f>
        <v/>
      </c>
      <c r="J79" s="22" t="n">
        <v>1</v>
      </c>
      <c r="K79" s="46" t="n">
        <v>46228</v>
      </c>
      <c r="L79" s="20" t="inlineStr">
        <is>
          <t>Wartung Durchlauferhitzer</t>
        </is>
      </c>
    </row>
    <row r="80">
      <c r="A80" s="27" t="inlineStr">
        <is>
          <t>LK-0078</t>
        </is>
      </c>
      <c r="B80" s="27" t="inlineStr">
        <is>
          <t>Musterportfolio Süd II GmbH</t>
        </is>
      </c>
      <c r="C80" s="27" t="inlineStr">
        <is>
          <t>Am Mühlbach 112, 80637 München</t>
        </is>
      </c>
      <c r="D80" s="48" t="n">
        <v>61.16</v>
      </c>
      <c r="E80" s="30" t="n">
        <v>1000</v>
      </c>
      <c r="F80" s="30">
        <f>E80*9/12</f>
        <v/>
      </c>
      <c r="G80" s="42" t="n">
        <v>125.1</v>
      </c>
      <c r="H80" s="32">
        <f>IF(F80=0,"",G80/F80)</f>
        <v/>
      </c>
      <c r="I80" s="50">
        <f>IF(D80=0,"",E80/D80)</f>
        <v/>
      </c>
      <c r="J80" s="28" t="n">
        <v>1</v>
      </c>
      <c r="K80" s="49" t="n">
        <v>46165</v>
      </c>
      <c r="L80" s="27" t="inlineStr">
        <is>
          <t>Austausch Thermostatkopf</t>
        </is>
      </c>
    </row>
    <row r="81">
      <c r="A81" s="20" t="inlineStr">
        <is>
          <t>LK-0079</t>
        </is>
      </c>
      <c r="B81" s="20" t="inlineStr">
        <is>
          <t>Musterportfolio Süd II GmbH</t>
        </is>
      </c>
      <c r="C81" s="20" t="inlineStr">
        <is>
          <t>Wiesenweg 80, 80335 München</t>
        </is>
      </c>
      <c r="D81" s="45" t="n">
        <v>76.89</v>
      </c>
      <c r="E81" s="24" t="n">
        <v>1250</v>
      </c>
      <c r="F81" s="24">
        <f>E81*9/12</f>
        <v/>
      </c>
      <c r="G81" s="41" t="n">
        <v>930.87</v>
      </c>
      <c r="H81" s="26">
        <f>IF(F81=0,"",G81/F81)</f>
        <v/>
      </c>
      <c r="I81" s="47">
        <f>IF(D81=0,"",E81/D81)</f>
        <v/>
      </c>
      <c r="J81" s="22" t="n">
        <v>2</v>
      </c>
      <c r="K81" s="46" t="n">
        <v>46201</v>
      </c>
      <c r="L81" s="20" t="inlineStr">
        <is>
          <t>Reparatur Fensterbeschlag</t>
        </is>
      </c>
    </row>
    <row r="82">
      <c r="A82" s="27" t="inlineStr">
        <is>
          <t>LK-0080</t>
        </is>
      </c>
      <c r="B82" s="27" t="inlineStr">
        <is>
          <t>Musterportfolio Süd II GmbH</t>
        </is>
      </c>
      <c r="C82" s="27" t="inlineStr">
        <is>
          <t>Fliederweg 87, 80469 München</t>
        </is>
      </c>
      <c r="D82" s="48" t="n">
        <v>37.52</v>
      </c>
      <c r="E82" s="30" t="n">
        <v>600</v>
      </c>
      <c r="F82" s="30">
        <f>E82*9/12</f>
        <v/>
      </c>
      <c r="G82" s="42" t="n">
        <v>166.58</v>
      </c>
      <c r="H82" s="32">
        <f>IF(F82=0,"",G82/F82)</f>
        <v/>
      </c>
      <c r="I82" s="50">
        <f>IF(D82=0,"",E82/D82)</f>
        <v/>
      </c>
      <c r="J82" s="28" t="n">
        <v>1</v>
      </c>
      <c r="K82" s="49" t="n">
        <v>46037</v>
      </c>
      <c r="L82" s="27" t="inlineStr">
        <is>
          <t>Austausch Thermostatkopf</t>
        </is>
      </c>
    </row>
    <row r="83">
      <c r="A83" s="20" t="inlineStr">
        <is>
          <t>LK-0081</t>
        </is>
      </c>
      <c r="B83" s="20" t="inlineStr">
        <is>
          <t>Musterportfolio Süd I GmbH</t>
        </is>
      </c>
      <c r="C83" s="20" t="inlineStr">
        <is>
          <t>Lindenstraße 69, 81541 München</t>
        </is>
      </c>
      <c r="D83" s="45" t="n">
        <v>53.69</v>
      </c>
      <c r="E83" s="24" t="n">
        <v>850</v>
      </c>
      <c r="F83" s="24">
        <f>E83*9/12</f>
        <v/>
      </c>
      <c r="G83" s="41" t="n">
        <v>927.29</v>
      </c>
      <c r="H83" s="26">
        <f>IF(F83=0,"",G83/F83)</f>
        <v/>
      </c>
      <c r="I83" s="47">
        <f>IF(D83=0,"",E83/D83)</f>
        <v/>
      </c>
      <c r="J83" s="22" t="n">
        <v>3</v>
      </c>
      <c r="K83" s="46" t="n">
        <v>46054</v>
      </c>
      <c r="L83" s="20" t="inlineStr">
        <is>
          <t>Reparatur Rollladengurt</t>
        </is>
      </c>
    </row>
    <row r="84">
      <c r="A84" s="27" t="inlineStr">
        <is>
          <t>LK-0082</t>
        </is>
      </c>
      <c r="B84" s="27" t="inlineStr">
        <is>
          <t>Musterportfolio Süd II GmbH</t>
        </is>
      </c>
      <c r="C84" s="27" t="inlineStr">
        <is>
          <t>Eschenstraße 5b, 82319 Starnberg</t>
        </is>
      </c>
      <c r="D84" s="48" t="n">
        <v>71.12</v>
      </c>
      <c r="E84" s="30" t="n">
        <v>1150</v>
      </c>
      <c r="F84" s="30">
        <f>E84*9/12</f>
        <v/>
      </c>
      <c r="G84" s="42" t="n">
        <v>0</v>
      </c>
      <c r="H84" s="32">
        <f>IF(F84=0,"",G84/F84)</f>
        <v/>
      </c>
      <c r="I84" s="50">
        <f>IF(D84=0,"",E84/D84)</f>
        <v/>
      </c>
      <c r="J84" s="28" t="n">
        <v>0</v>
      </c>
      <c r="K84" s="49" t="n"/>
      <c r="L84" s="27" t="n"/>
    </row>
    <row r="85">
      <c r="A85" s="20" t="inlineStr">
        <is>
          <t>LK-0083</t>
        </is>
      </c>
      <c r="B85" s="20" t="inlineStr">
        <is>
          <t>Musterportfolio Süd II GmbH</t>
        </is>
      </c>
      <c r="C85" s="20" t="inlineStr">
        <is>
          <t>Lindenstraße 87b, 82178 Puchheim</t>
        </is>
      </c>
      <c r="D85" s="45" t="n">
        <v>144.75</v>
      </c>
      <c r="E85" s="24" t="n">
        <v>2300</v>
      </c>
      <c r="F85" s="24">
        <f>E85*9/12</f>
        <v/>
      </c>
      <c r="G85" s="41" t="n">
        <v>0</v>
      </c>
      <c r="H85" s="26">
        <f>IF(F85=0,"",G85/F85)</f>
        <v/>
      </c>
      <c r="I85" s="47">
        <f>IF(D85=0,"",E85/D85)</f>
        <v/>
      </c>
      <c r="J85" s="22" t="n">
        <v>0</v>
      </c>
      <c r="K85" s="46" t="n"/>
      <c r="L85" s="20" t="n"/>
    </row>
    <row r="86">
      <c r="A86" s="27" t="inlineStr">
        <is>
          <t>LK-0084</t>
        </is>
      </c>
      <c r="B86" s="27" t="inlineStr">
        <is>
          <t>Musterportfolio Süd I GmbH</t>
        </is>
      </c>
      <c r="C86" s="27" t="inlineStr">
        <is>
          <t>Talstraße 85b, 82256 Fürstenfeldbruck</t>
        </is>
      </c>
      <c r="D86" s="48" t="n">
        <v>44.82</v>
      </c>
      <c r="E86" s="30" t="n">
        <v>700</v>
      </c>
      <c r="F86" s="30">
        <f>E86*9/12</f>
        <v/>
      </c>
      <c r="G86" s="42" t="n">
        <v>447.84</v>
      </c>
      <c r="H86" s="32">
        <f>IF(F86=0,"",G86/F86)</f>
        <v/>
      </c>
      <c r="I86" s="50">
        <f>IF(D86=0,"",E86/D86)</f>
        <v/>
      </c>
      <c r="J86" s="28" t="n">
        <v>1</v>
      </c>
      <c r="K86" s="49" t="n">
        <v>46181</v>
      </c>
      <c r="L86" s="27" t="inlineStr">
        <is>
          <t>Elektro: Steckdose ersetzt</t>
        </is>
      </c>
    </row>
    <row r="87">
      <c r="A87" s="20" t="inlineStr">
        <is>
          <t>LK-0085</t>
        </is>
      </c>
      <c r="B87" s="20" t="inlineStr">
        <is>
          <t>Musterportfolio Süd I GmbH</t>
        </is>
      </c>
      <c r="C87" s="20" t="inlineStr">
        <is>
          <t>Am Kirchplatz 99, 82256 Fürstenfeldbruck</t>
        </is>
      </c>
      <c r="D87" s="45" t="n">
        <v>78.88</v>
      </c>
      <c r="E87" s="24" t="n">
        <v>1250</v>
      </c>
      <c r="F87" s="24">
        <f>E87*9/12</f>
        <v/>
      </c>
      <c r="G87" s="41" t="n">
        <v>206.38</v>
      </c>
      <c r="H87" s="26">
        <f>IF(F87=0,"",G87/F87)</f>
        <v/>
      </c>
      <c r="I87" s="47">
        <f>IF(D87=0,"",E87/D87)</f>
        <v/>
      </c>
      <c r="J87" s="22" t="n">
        <v>1</v>
      </c>
      <c r="K87" s="46" t="n">
        <v>46039</v>
      </c>
      <c r="L87" s="20" t="inlineStr">
        <is>
          <t>Reparatur Rollladengurt</t>
        </is>
      </c>
    </row>
    <row r="88">
      <c r="A88" s="27" t="inlineStr">
        <is>
          <t>LK-0086</t>
        </is>
      </c>
      <c r="B88" s="27" t="inlineStr">
        <is>
          <t>Musterportfolio Süd I GmbH</t>
        </is>
      </c>
      <c r="C88" s="27" t="inlineStr">
        <is>
          <t>Fliederweg 2a, 82256 Fürstenfeldbruck</t>
        </is>
      </c>
      <c r="D88" s="48" t="n">
        <v>41.01</v>
      </c>
      <c r="E88" s="30" t="n">
        <v>650</v>
      </c>
      <c r="F88" s="30">
        <f>E88*9/12</f>
        <v/>
      </c>
      <c r="G88" s="42" t="n">
        <v>490.78</v>
      </c>
      <c r="H88" s="32">
        <f>IF(F88=0,"",G88/F88)</f>
        <v/>
      </c>
      <c r="I88" s="50">
        <f>IF(D88=0,"",E88/D88)</f>
        <v/>
      </c>
      <c r="J88" s="28" t="n">
        <v>1</v>
      </c>
      <c r="K88" s="49" t="n">
        <v>46281</v>
      </c>
      <c r="L88" s="27" t="inlineStr">
        <is>
          <t>Elektro: Steckdose ersetzt</t>
        </is>
      </c>
    </row>
    <row r="89">
      <c r="A89" s="20" t="inlineStr">
        <is>
          <t>LK-0087</t>
        </is>
      </c>
      <c r="B89" s="20" t="inlineStr">
        <is>
          <t>Musterportfolio Süd I GmbH</t>
        </is>
      </c>
      <c r="C89" s="20" t="inlineStr">
        <is>
          <t>Am Mühlbach 15, 80939 München</t>
        </is>
      </c>
      <c r="D89" s="45" t="n">
        <v>105.97</v>
      </c>
      <c r="E89" s="24" t="n">
        <v>1700</v>
      </c>
      <c r="F89" s="24">
        <f>E89*9/12</f>
        <v/>
      </c>
      <c r="G89" s="41" t="n">
        <v>164.07</v>
      </c>
      <c r="H89" s="26">
        <f>IF(F89=0,"",G89/F89)</f>
        <v/>
      </c>
      <c r="I89" s="47">
        <f>IF(D89=0,"",E89/D89)</f>
        <v/>
      </c>
      <c r="J89" s="22" t="n">
        <v>1</v>
      </c>
      <c r="K89" s="46" t="n">
        <v>46177</v>
      </c>
      <c r="L89" s="20" t="inlineStr">
        <is>
          <t>Reparatur Fensterbeschlag</t>
        </is>
      </c>
    </row>
    <row r="90">
      <c r="A90" s="27" t="inlineStr">
        <is>
          <t>LK-0088</t>
        </is>
      </c>
      <c r="B90" s="27" t="inlineStr">
        <is>
          <t>Musterportfolio Süd I GmbH</t>
        </is>
      </c>
      <c r="C90" s="27" t="inlineStr">
        <is>
          <t>Wiesenweg 60, 81673 München</t>
        </is>
      </c>
      <c r="D90" s="48" t="n">
        <v>66.28</v>
      </c>
      <c r="E90" s="30" t="n">
        <v>1050</v>
      </c>
      <c r="F90" s="30">
        <f>E90*9/12</f>
        <v/>
      </c>
      <c r="G90" s="42" t="n">
        <v>0</v>
      </c>
      <c r="H90" s="32">
        <f>IF(F90=0,"",G90/F90)</f>
        <v/>
      </c>
      <c r="I90" s="50">
        <f>IF(D90=0,"",E90/D90)</f>
        <v/>
      </c>
      <c r="J90" s="28" t="n">
        <v>0</v>
      </c>
      <c r="K90" s="49" t="n"/>
      <c r="L90" s="27" t="n"/>
    </row>
    <row r="91">
      <c r="A91" s="20" t="inlineStr">
        <is>
          <t>LK-0089</t>
        </is>
      </c>
      <c r="B91" s="20" t="inlineStr">
        <is>
          <t>Musterportfolio Süd II GmbH</t>
        </is>
      </c>
      <c r="C91" s="20" t="inlineStr">
        <is>
          <t>Eschenstraße 118a, 80797 München</t>
        </is>
      </c>
      <c r="D91" s="45" t="n">
        <v>97.89</v>
      </c>
      <c r="E91" s="24" t="n">
        <v>1550</v>
      </c>
      <c r="F91" s="24">
        <f>E91*9/12</f>
        <v/>
      </c>
      <c r="G91" s="41" t="n">
        <v>1178.99</v>
      </c>
      <c r="H91" s="26">
        <f>IF(F91=0,"",G91/F91)</f>
        <v/>
      </c>
      <c r="I91" s="47">
        <f>IF(D91=0,"",E91/D91)</f>
        <v/>
      </c>
      <c r="J91" s="22" t="n">
        <v>3</v>
      </c>
      <c r="K91" s="46" t="n">
        <v>46105</v>
      </c>
      <c r="L91" s="20" t="inlineStr">
        <is>
          <t>Rauchwarnmelder ersetzt</t>
        </is>
      </c>
    </row>
    <row r="92">
      <c r="A92" s="27" t="inlineStr">
        <is>
          <t>LK-0090</t>
        </is>
      </c>
      <c r="B92" s="27" t="inlineStr">
        <is>
          <t>Musterportfolio Süd II GmbH</t>
        </is>
      </c>
      <c r="C92" s="27" t="inlineStr">
        <is>
          <t>Birkenallee 85b, 80939 München</t>
        </is>
      </c>
      <c r="D92" s="48" t="n">
        <v>144.68</v>
      </c>
      <c r="E92" s="30" t="n">
        <v>2300</v>
      </c>
      <c r="F92" s="30">
        <f>E92*9/12</f>
        <v/>
      </c>
      <c r="G92" s="42" t="n">
        <v>455.69</v>
      </c>
      <c r="H92" s="32">
        <f>IF(F92=0,"",G92/F92)</f>
        <v/>
      </c>
      <c r="I92" s="50">
        <f>IF(D92=0,"",E92/D92)</f>
        <v/>
      </c>
      <c r="J92" s="28" t="n">
        <v>1</v>
      </c>
      <c r="K92" s="49" t="n">
        <v>46225</v>
      </c>
      <c r="L92" s="27" t="inlineStr">
        <is>
          <t>Silikonfugen Bad</t>
        </is>
      </c>
    </row>
    <row r="93">
      <c r="A93" s="20" t="inlineStr">
        <is>
          <t>LK-0091</t>
        </is>
      </c>
      <c r="B93" s="20" t="inlineStr">
        <is>
          <t>Musterportfolio Süd II GmbH</t>
        </is>
      </c>
      <c r="C93" s="20" t="inlineStr">
        <is>
          <t>Kastanienweg 89b, 81827 München</t>
        </is>
      </c>
      <c r="D93" s="45" t="n">
        <v>106.19</v>
      </c>
      <c r="E93" s="24" t="n">
        <v>1700</v>
      </c>
      <c r="F93" s="24">
        <f>E93*9/12</f>
        <v/>
      </c>
      <c r="G93" s="41" t="n">
        <v>1258.9</v>
      </c>
      <c r="H93" s="26">
        <f>IF(F93=0,"",G93/F93)</f>
        <v/>
      </c>
      <c r="I93" s="47">
        <f>IF(D93=0,"",E93/D93)</f>
        <v/>
      </c>
      <c r="J93" s="22" t="n">
        <v>3</v>
      </c>
      <c r="K93" s="46" t="n">
        <v>46070</v>
      </c>
      <c r="L93" s="20" t="inlineStr">
        <is>
          <t>Reparatur Fensterbeschlag</t>
        </is>
      </c>
    </row>
    <row r="94">
      <c r="A94" s="27" t="inlineStr">
        <is>
          <t>LK-0092</t>
        </is>
      </c>
      <c r="B94" s="27" t="inlineStr">
        <is>
          <t>Musterportfolio Süd I GmbH</t>
        </is>
      </c>
      <c r="C94" s="27" t="inlineStr">
        <is>
          <t>Schlossbergstraße 20, 86899 Landsberg am Lech</t>
        </is>
      </c>
      <c r="D94" s="48" t="n">
        <v>81.28</v>
      </c>
      <c r="E94" s="30" t="n">
        <v>1300</v>
      </c>
      <c r="F94" s="30">
        <f>E94*9/12</f>
        <v/>
      </c>
      <c r="G94" s="42" t="n">
        <v>712.21</v>
      </c>
      <c r="H94" s="32">
        <f>IF(F94=0,"",G94/F94)</f>
        <v/>
      </c>
      <c r="I94" s="50">
        <f>IF(D94=0,"",E94/D94)</f>
        <v/>
      </c>
      <c r="J94" s="28" t="n">
        <v>2</v>
      </c>
      <c r="K94" s="49" t="n">
        <v>46245</v>
      </c>
      <c r="L94" s="27" t="inlineStr">
        <is>
          <t>Austausch Thermostatkopf</t>
        </is>
      </c>
    </row>
    <row r="95">
      <c r="A95" s="20" t="inlineStr">
        <is>
          <t>LK-0093</t>
        </is>
      </c>
      <c r="B95" s="20" t="inlineStr">
        <is>
          <t>Musterportfolio Süd II GmbH</t>
        </is>
      </c>
      <c r="C95" s="20" t="inlineStr">
        <is>
          <t>Holzstraße 97, 81673 München</t>
        </is>
      </c>
      <c r="D95" s="45" t="n">
        <v>119</v>
      </c>
      <c r="E95" s="24" t="n">
        <v>1900</v>
      </c>
      <c r="F95" s="24">
        <f>E95*9/12</f>
        <v/>
      </c>
      <c r="G95" s="41" t="n">
        <v>190.07</v>
      </c>
      <c r="H95" s="26">
        <f>IF(F95=0,"",G95/F95)</f>
        <v/>
      </c>
      <c r="I95" s="47">
        <f>IF(D95=0,"",E95/D95)</f>
        <v/>
      </c>
      <c r="J95" s="22" t="n">
        <v>1</v>
      </c>
      <c r="K95" s="46" t="n">
        <v>46106</v>
      </c>
      <c r="L95" s="20" t="inlineStr">
        <is>
          <t>Elektro: Steckdose ersetzt</t>
        </is>
      </c>
    </row>
    <row r="96">
      <c r="A96" s="27" t="inlineStr">
        <is>
          <t>LK-0094</t>
        </is>
      </c>
      <c r="B96" s="27" t="inlineStr">
        <is>
          <t>Musterportfolio Süd II GmbH</t>
        </is>
      </c>
      <c r="C96" s="27" t="inlineStr">
        <is>
          <t>Am Mühlbach 70, 81541 München</t>
        </is>
      </c>
      <c r="D96" s="48" t="n">
        <v>94.03</v>
      </c>
      <c r="E96" s="30" t="n">
        <v>1500</v>
      </c>
      <c r="F96" s="30">
        <f>E96*9/12</f>
        <v/>
      </c>
      <c r="G96" s="42" t="n">
        <v>1171.14</v>
      </c>
      <c r="H96" s="32">
        <f>IF(F96=0,"",G96/F96)</f>
        <v/>
      </c>
      <c r="I96" s="50">
        <f>IF(D96=0,"",E96/D96)</f>
        <v/>
      </c>
      <c r="J96" s="28" t="n">
        <v>3</v>
      </c>
      <c r="K96" s="49" t="n">
        <v>46028</v>
      </c>
      <c r="L96" s="27" t="inlineStr">
        <is>
          <t>Elektro: Steckdose ersetzt</t>
        </is>
      </c>
    </row>
    <row r="97">
      <c r="A97" s="20" t="inlineStr">
        <is>
          <t>LK-0095</t>
        </is>
      </c>
      <c r="B97" s="20" t="inlineStr">
        <is>
          <t>Musterportfolio Süd I GmbH</t>
        </is>
      </c>
      <c r="C97" s="20" t="inlineStr">
        <is>
          <t>Am Mühlbach 135, 82256 Fürstenfeldbruck</t>
        </is>
      </c>
      <c r="D97" s="45" t="n">
        <v>69.48</v>
      </c>
      <c r="E97" s="24" t="n">
        <v>1100</v>
      </c>
      <c r="F97" s="24">
        <f>E97*9/12</f>
        <v/>
      </c>
      <c r="G97" s="41" t="n">
        <v>560.03</v>
      </c>
      <c r="H97" s="26">
        <f>IF(F97=0,"",G97/F97)</f>
        <v/>
      </c>
      <c r="I97" s="47">
        <f>IF(D97=0,"",E97/D97)</f>
        <v/>
      </c>
      <c r="J97" s="22" t="n">
        <v>1</v>
      </c>
      <c r="K97" s="46" t="n">
        <v>46186</v>
      </c>
      <c r="L97" s="20" t="inlineStr">
        <is>
          <t>Reparatur Türschließer</t>
        </is>
      </c>
    </row>
    <row r="98">
      <c r="A98" s="27" t="inlineStr">
        <is>
          <t>LK-0096</t>
        </is>
      </c>
      <c r="B98" s="27" t="inlineStr">
        <is>
          <t>Musterportfolio Süd I GmbH</t>
        </is>
      </c>
      <c r="C98" s="27" t="inlineStr">
        <is>
          <t>Rosenauweg 63, 82256 Fürstenfeldbruck</t>
        </is>
      </c>
      <c r="D98" s="48" t="n">
        <v>104.62</v>
      </c>
      <c r="E98" s="30" t="n">
        <v>1650</v>
      </c>
      <c r="F98" s="30">
        <f>E98*9/12</f>
        <v/>
      </c>
      <c r="G98" s="42" t="n">
        <v>816.29</v>
      </c>
      <c r="H98" s="32">
        <f>IF(F98=0,"",G98/F98)</f>
        <v/>
      </c>
      <c r="I98" s="50">
        <f>IF(D98=0,"",E98/D98)</f>
        <v/>
      </c>
      <c r="J98" s="28" t="n">
        <v>2</v>
      </c>
      <c r="K98" s="49" t="n">
        <v>46086</v>
      </c>
      <c r="L98" s="27" t="inlineStr">
        <is>
          <t>Wartung Durchlauferhitzer</t>
        </is>
      </c>
    </row>
    <row r="99">
      <c r="A99" s="20" t="inlineStr">
        <is>
          <t>LK-0097</t>
        </is>
      </c>
      <c r="B99" s="20" t="inlineStr">
        <is>
          <t>Musterportfolio Süd I GmbH</t>
        </is>
      </c>
      <c r="C99" s="20" t="inlineStr">
        <is>
          <t>Am Kirchplatz 50, 86899 Landsberg am Lech</t>
        </is>
      </c>
      <c r="D99" s="45" t="n">
        <v>83.51000000000001</v>
      </c>
      <c r="E99" s="24" t="n">
        <v>1350</v>
      </c>
      <c r="F99" s="24">
        <f>E99*9/12</f>
        <v/>
      </c>
      <c r="G99" s="41" t="n">
        <v>127.55</v>
      </c>
      <c r="H99" s="26">
        <f>IF(F99=0,"",G99/F99)</f>
        <v/>
      </c>
      <c r="I99" s="47">
        <f>IF(D99=0,"",E99/D99)</f>
        <v/>
      </c>
      <c r="J99" s="22" t="n">
        <v>1</v>
      </c>
      <c r="K99" s="46" t="n">
        <v>46178</v>
      </c>
      <c r="L99" s="20" t="inlineStr">
        <is>
          <t>Austausch Thermostatkopf</t>
        </is>
      </c>
    </row>
    <row r="100">
      <c r="A100" s="27" t="inlineStr">
        <is>
          <t>LK-0098</t>
        </is>
      </c>
      <c r="B100" s="27" t="inlineStr">
        <is>
          <t>Musterportfolio Süd I GmbH</t>
        </is>
      </c>
      <c r="C100" s="27" t="inlineStr">
        <is>
          <t>Kastanienweg 106b, 81541 München</t>
        </is>
      </c>
      <c r="D100" s="48" t="n">
        <v>56.91</v>
      </c>
      <c r="E100" s="30" t="n">
        <v>900</v>
      </c>
      <c r="F100" s="30">
        <f>E100*9/12</f>
        <v/>
      </c>
      <c r="G100" s="42" t="n">
        <v>0</v>
      </c>
      <c r="H100" s="32">
        <f>IF(F100=0,"",G100/F100)</f>
        <v/>
      </c>
      <c r="I100" s="50">
        <f>IF(D100=0,"",E100/D100)</f>
        <v/>
      </c>
      <c r="J100" s="28" t="n">
        <v>0</v>
      </c>
      <c r="K100" s="49" t="n"/>
      <c r="L100" s="27" t="n"/>
    </row>
    <row r="101">
      <c r="A101" s="20" t="inlineStr">
        <is>
          <t>LK-0099</t>
        </is>
      </c>
      <c r="B101" s="20" t="inlineStr">
        <is>
          <t>Musterportfolio Süd II GmbH</t>
        </is>
      </c>
      <c r="C101" s="20" t="inlineStr">
        <is>
          <t>Holzstraße 12, 80939 München</t>
        </is>
      </c>
      <c r="D101" s="45" t="n">
        <v>98.45</v>
      </c>
      <c r="E101" s="24" t="n">
        <v>1600</v>
      </c>
      <c r="F101" s="24">
        <f>E101*9/12</f>
        <v/>
      </c>
      <c r="G101" s="41" t="n">
        <v>275.01</v>
      </c>
      <c r="H101" s="26">
        <f>IF(F101=0,"",G101/F101)</f>
        <v/>
      </c>
      <c r="I101" s="47">
        <f>IF(D101=0,"",E101/D101)</f>
        <v/>
      </c>
      <c r="J101" s="22" t="n">
        <v>1</v>
      </c>
      <c r="K101" s="46" t="n">
        <v>46086</v>
      </c>
      <c r="L101" s="20" t="inlineStr">
        <is>
          <t>Austausch Thermostatkopf</t>
        </is>
      </c>
    </row>
    <row r="102">
      <c r="A102" s="27" t="inlineStr">
        <is>
          <t>LK-0100</t>
        </is>
      </c>
      <c r="B102" s="27" t="inlineStr">
        <is>
          <t>Musterportfolio Süd I GmbH</t>
        </is>
      </c>
      <c r="C102" s="27" t="inlineStr">
        <is>
          <t>Holzstraße 126, 81673 München</t>
        </is>
      </c>
      <c r="D102" s="48" t="n">
        <v>37.89</v>
      </c>
      <c r="E102" s="30" t="n">
        <v>600</v>
      </c>
      <c r="F102" s="30">
        <f>E102*9/12</f>
        <v/>
      </c>
      <c r="G102" s="42" t="n">
        <v>346.08</v>
      </c>
      <c r="H102" s="32">
        <f>IF(F102=0,"",G102/F102)</f>
        <v/>
      </c>
      <c r="I102" s="50">
        <f>IF(D102=0,"",E102/D102)</f>
        <v/>
      </c>
      <c r="J102" s="28" t="n">
        <v>1</v>
      </c>
      <c r="K102" s="49" t="n">
        <v>46241</v>
      </c>
      <c r="L102" s="27" t="inlineStr">
        <is>
          <t>Rohrreinigung</t>
        </is>
      </c>
    </row>
    <row r="103">
      <c r="A103" s="20" t="inlineStr">
        <is>
          <t>LK-0101</t>
        </is>
      </c>
      <c r="B103" s="20" t="inlineStr">
        <is>
          <t>Musterportfolio Süd I GmbH</t>
        </is>
      </c>
      <c r="C103" s="20" t="inlineStr">
        <is>
          <t>Gartenstraße 30b, 80939 München</t>
        </is>
      </c>
      <c r="D103" s="45" t="n">
        <v>38.51</v>
      </c>
      <c r="E103" s="24" t="n">
        <v>600</v>
      </c>
      <c r="F103" s="24">
        <f>E103*9/12</f>
        <v/>
      </c>
      <c r="G103" s="41" t="n">
        <v>0</v>
      </c>
      <c r="H103" s="26">
        <f>IF(F103=0,"",G103/F103)</f>
        <v/>
      </c>
      <c r="I103" s="47">
        <f>IF(D103=0,"",E103/D103)</f>
        <v/>
      </c>
      <c r="J103" s="22" t="n">
        <v>0</v>
      </c>
      <c r="K103" s="46" t="n"/>
      <c r="L103" s="20" t="n"/>
    </row>
    <row r="104">
      <c r="A104" s="27" t="inlineStr">
        <is>
          <t>LK-0102</t>
        </is>
      </c>
      <c r="B104" s="27" t="inlineStr">
        <is>
          <t>Musterportfolio Süd I GmbH</t>
        </is>
      </c>
      <c r="C104" s="27" t="inlineStr">
        <is>
          <t>Am Anger 67, 81827 München</t>
        </is>
      </c>
      <c r="D104" s="48" t="n">
        <v>59.45</v>
      </c>
      <c r="E104" s="30" t="n">
        <v>950</v>
      </c>
      <c r="F104" s="30">
        <f>E104*9/12</f>
        <v/>
      </c>
      <c r="G104" s="42" t="n">
        <v>0</v>
      </c>
      <c r="H104" s="32">
        <f>IF(F104=0,"",G104/F104)</f>
        <v/>
      </c>
      <c r="I104" s="50">
        <f>IF(D104=0,"",E104/D104)</f>
        <v/>
      </c>
      <c r="J104" s="28" t="n">
        <v>0</v>
      </c>
      <c r="K104" s="49" t="n"/>
      <c r="L104" s="27" t="n"/>
    </row>
    <row r="105">
      <c r="A105" s="20" t="inlineStr">
        <is>
          <t>LK-0103</t>
        </is>
      </c>
      <c r="B105" s="20" t="inlineStr">
        <is>
          <t>Musterportfolio Süd I GmbH</t>
        </is>
      </c>
      <c r="C105" s="20" t="inlineStr">
        <is>
          <t>Kastanienweg 46b, 81673 München</t>
        </is>
      </c>
      <c r="D105" s="45" t="n">
        <v>86.34999999999999</v>
      </c>
      <c r="E105" s="24" t="n">
        <v>1400</v>
      </c>
      <c r="F105" s="24">
        <f>E105*9/12</f>
        <v/>
      </c>
      <c r="G105" s="41" t="n">
        <v>533.9</v>
      </c>
      <c r="H105" s="26">
        <f>IF(F105=0,"",G105/F105)</f>
        <v/>
      </c>
      <c r="I105" s="47">
        <f>IF(D105=0,"",E105/D105)</f>
        <v/>
      </c>
      <c r="J105" s="22" t="n">
        <v>2</v>
      </c>
      <c r="K105" s="46" t="n">
        <v>46139</v>
      </c>
      <c r="L105" s="20" t="inlineStr">
        <is>
          <t>Rauchwarnmelder ersetzt</t>
        </is>
      </c>
    </row>
    <row r="106">
      <c r="A106" s="27" t="inlineStr">
        <is>
          <t>LK-0104</t>
        </is>
      </c>
      <c r="B106" s="27" t="inlineStr">
        <is>
          <t>Musterportfolio Süd II GmbH</t>
        </is>
      </c>
      <c r="C106" s="27" t="inlineStr">
        <is>
          <t>Lindenstraße 60, 81827 München</t>
        </is>
      </c>
      <c r="D106" s="48" t="n">
        <v>45.57</v>
      </c>
      <c r="E106" s="30" t="n">
        <v>750</v>
      </c>
      <c r="F106" s="30">
        <f>E106*9/12</f>
        <v/>
      </c>
      <c r="G106" s="42" t="n">
        <v>1120.44</v>
      </c>
      <c r="H106" s="32">
        <f>IF(F106=0,"",G106/F106)</f>
        <v/>
      </c>
      <c r="I106" s="50">
        <f>IF(D106=0,"",E106/D106)</f>
        <v/>
      </c>
      <c r="J106" s="28" t="n">
        <v>3</v>
      </c>
      <c r="K106" s="49" t="n">
        <v>46204</v>
      </c>
      <c r="L106" s="27" t="inlineStr">
        <is>
          <t>Elektro: Steckdose ersetzt</t>
        </is>
      </c>
    </row>
    <row r="107">
      <c r="A107" s="20" t="inlineStr">
        <is>
          <t>LK-0105</t>
        </is>
      </c>
      <c r="B107" s="20" t="inlineStr">
        <is>
          <t>Musterportfolio Süd I GmbH</t>
        </is>
      </c>
      <c r="C107" s="20" t="inlineStr">
        <is>
          <t>Talstraße 23, 82319 Starnberg</t>
        </is>
      </c>
      <c r="D107" s="45" t="n">
        <v>76.45</v>
      </c>
      <c r="E107" s="24" t="n">
        <v>1200</v>
      </c>
      <c r="F107" s="24">
        <f>E107*9/12</f>
        <v/>
      </c>
      <c r="G107" s="41" t="n">
        <v>770.88</v>
      </c>
      <c r="H107" s="26">
        <f>IF(F107=0,"",G107/F107)</f>
        <v/>
      </c>
      <c r="I107" s="47">
        <f>IF(D107=0,"",E107/D107)</f>
        <v/>
      </c>
      <c r="J107" s="22" t="n">
        <v>2</v>
      </c>
      <c r="K107" s="46" t="n">
        <v>46228</v>
      </c>
      <c r="L107" s="20" t="inlineStr">
        <is>
          <t>Elektro: Steckdose ersetzt</t>
        </is>
      </c>
    </row>
    <row r="108">
      <c r="A108" s="27" t="inlineStr">
        <is>
          <t>LK-0106</t>
        </is>
      </c>
      <c r="B108" s="27" t="inlineStr">
        <is>
          <t>Musterportfolio Süd II GmbH</t>
        </is>
      </c>
      <c r="C108" s="27" t="inlineStr">
        <is>
          <t>Wiesenweg 80, 81541 München</t>
        </is>
      </c>
      <c r="D108" s="48" t="n">
        <v>99.76000000000001</v>
      </c>
      <c r="E108" s="30" t="n">
        <v>1600</v>
      </c>
      <c r="F108" s="30">
        <f>E108*9/12</f>
        <v/>
      </c>
      <c r="G108" s="42" t="n">
        <v>731.3200000000001</v>
      </c>
      <c r="H108" s="32">
        <f>IF(F108=0,"",G108/F108)</f>
        <v/>
      </c>
      <c r="I108" s="50">
        <f>IF(D108=0,"",E108/D108)</f>
        <v/>
      </c>
      <c r="J108" s="28" t="n">
        <v>3</v>
      </c>
      <c r="K108" s="49" t="n">
        <v>46186</v>
      </c>
      <c r="L108" s="27" t="inlineStr">
        <is>
          <t>Rohrreinigung</t>
        </is>
      </c>
    </row>
    <row r="109">
      <c r="A109" s="20" t="inlineStr">
        <is>
          <t>LK-0107</t>
        </is>
      </c>
      <c r="B109" s="20" t="inlineStr">
        <is>
          <t>Musterportfolio Süd I GmbH</t>
        </is>
      </c>
      <c r="C109" s="20" t="inlineStr">
        <is>
          <t>Sonnenstraße 127, 82110 Germering</t>
        </is>
      </c>
      <c r="D109" s="45" t="n">
        <v>70.09</v>
      </c>
      <c r="E109" s="24" t="n">
        <v>1100</v>
      </c>
      <c r="F109" s="24">
        <f>E109*9/12</f>
        <v/>
      </c>
      <c r="G109" s="41" t="n">
        <v>444.2</v>
      </c>
      <c r="H109" s="26">
        <f>IF(F109=0,"",G109/F109)</f>
        <v/>
      </c>
      <c r="I109" s="47">
        <f>IF(D109=0,"",E109/D109)</f>
        <v/>
      </c>
      <c r="J109" s="22" t="n">
        <v>1</v>
      </c>
      <c r="K109" s="46" t="n">
        <v>46256</v>
      </c>
      <c r="L109" s="20" t="inlineStr">
        <is>
          <t>Austausch Thermostatkopf</t>
        </is>
      </c>
    </row>
    <row r="110">
      <c r="A110" s="27" t="inlineStr">
        <is>
          <t>LK-0108</t>
        </is>
      </c>
      <c r="B110" s="27" t="inlineStr">
        <is>
          <t>Musterportfolio Süd I GmbH</t>
        </is>
      </c>
      <c r="C110" s="27" t="inlineStr">
        <is>
          <t>Birkenallee 15b, 81369 München</t>
        </is>
      </c>
      <c r="D110" s="48" t="n">
        <v>122.39</v>
      </c>
      <c r="E110" s="30" t="n">
        <v>1950</v>
      </c>
      <c r="F110" s="30">
        <f>E110*9/12</f>
        <v/>
      </c>
      <c r="G110" s="42" t="n">
        <v>0</v>
      </c>
      <c r="H110" s="32">
        <f>IF(F110=0,"",G110/F110)</f>
        <v/>
      </c>
      <c r="I110" s="50">
        <f>IF(D110=0,"",E110/D110)</f>
        <v/>
      </c>
      <c r="J110" s="28" t="n">
        <v>0</v>
      </c>
      <c r="K110" s="49" t="n"/>
      <c r="L110" s="27" t="n"/>
    </row>
    <row r="111">
      <c r="A111" s="20" t="inlineStr">
        <is>
          <t>LK-0109</t>
        </is>
      </c>
      <c r="B111" s="20" t="inlineStr">
        <is>
          <t>Musterportfolio Süd I GmbH</t>
        </is>
      </c>
      <c r="C111" s="20" t="inlineStr">
        <is>
          <t>Birkenallee 17b, 81827 München</t>
        </is>
      </c>
      <c r="D111" s="45" t="n">
        <v>118.81</v>
      </c>
      <c r="E111" s="24" t="n">
        <v>1900</v>
      </c>
      <c r="F111" s="24">
        <f>E111*9/12</f>
        <v/>
      </c>
      <c r="G111" s="41" t="n">
        <v>1441.5</v>
      </c>
      <c r="H111" s="26">
        <f>IF(F111=0,"",G111/F111)</f>
        <v/>
      </c>
      <c r="I111" s="47">
        <f>IF(D111=0,"",E111/D111)</f>
        <v/>
      </c>
      <c r="J111" s="22" t="n">
        <v>4</v>
      </c>
      <c r="K111" s="46" t="n">
        <v>46065</v>
      </c>
      <c r="L111" s="20" t="inlineStr">
        <is>
          <t>Silikonfugen Bad</t>
        </is>
      </c>
    </row>
    <row r="112">
      <c r="A112" s="27" t="inlineStr">
        <is>
          <t>LK-0110</t>
        </is>
      </c>
      <c r="B112" s="27" t="inlineStr">
        <is>
          <t>Musterportfolio Süd II GmbH</t>
        </is>
      </c>
      <c r="C112" s="27" t="inlineStr">
        <is>
          <t>Lindenstraße 17, 82178 Puchheim</t>
        </is>
      </c>
      <c r="D112" s="48" t="n">
        <v>100.47</v>
      </c>
      <c r="E112" s="30" t="n">
        <v>1600</v>
      </c>
      <c r="F112" s="30">
        <f>E112*9/12</f>
        <v/>
      </c>
      <c r="G112" s="42" t="n">
        <v>683.1</v>
      </c>
      <c r="H112" s="32">
        <f>IF(F112=0,"",G112/F112)</f>
        <v/>
      </c>
      <c r="I112" s="50">
        <f>IF(D112=0,"",E112/D112)</f>
        <v/>
      </c>
      <c r="J112" s="28" t="n">
        <v>4</v>
      </c>
      <c r="K112" s="49" t="n">
        <v>46055</v>
      </c>
      <c r="L112" s="27" t="inlineStr">
        <is>
          <t>Reparatur Fensterbeschlag</t>
        </is>
      </c>
    </row>
    <row r="113">
      <c r="A113" s="20" t="inlineStr">
        <is>
          <t>LK-0111</t>
        </is>
      </c>
      <c r="B113" s="20" t="inlineStr">
        <is>
          <t>Musterportfolio Süd I GmbH</t>
        </is>
      </c>
      <c r="C113" s="20" t="inlineStr">
        <is>
          <t>Lindenstraße 138, 81673 München</t>
        </is>
      </c>
      <c r="D113" s="45" t="n">
        <v>64.44</v>
      </c>
      <c r="E113" s="24" t="n">
        <v>1050</v>
      </c>
      <c r="F113" s="24">
        <f>E113*9/12</f>
        <v/>
      </c>
      <c r="G113" s="41" t="n">
        <v>231.03</v>
      </c>
      <c r="H113" s="26">
        <f>IF(F113=0,"",G113/F113)</f>
        <v/>
      </c>
      <c r="I113" s="47">
        <f>IF(D113=0,"",E113/D113)</f>
        <v/>
      </c>
      <c r="J113" s="22" t="n">
        <v>1</v>
      </c>
      <c r="K113" s="46" t="n">
        <v>46204</v>
      </c>
      <c r="L113" s="20" t="inlineStr">
        <is>
          <t>Elektro: Steckdose ersetzt</t>
        </is>
      </c>
    </row>
    <row r="114">
      <c r="A114" s="27" t="inlineStr">
        <is>
          <t>LK-0112</t>
        </is>
      </c>
      <c r="B114" s="27" t="inlineStr">
        <is>
          <t>Musterportfolio Süd II GmbH</t>
        </is>
      </c>
      <c r="C114" s="27" t="inlineStr">
        <is>
          <t>Schlossbergstraße 127, 80939 München</t>
        </is>
      </c>
      <c r="D114" s="48" t="n">
        <v>159.7</v>
      </c>
      <c r="E114" s="30" t="n">
        <v>2550</v>
      </c>
      <c r="F114" s="30">
        <f>E114*9/12</f>
        <v/>
      </c>
      <c r="G114" s="42" t="n">
        <v>809.89</v>
      </c>
      <c r="H114" s="32">
        <f>IF(F114=0,"",G114/F114)</f>
        <v/>
      </c>
      <c r="I114" s="50">
        <f>IF(D114=0,"",E114/D114)</f>
        <v/>
      </c>
      <c r="J114" s="28" t="n">
        <v>2</v>
      </c>
      <c r="K114" s="49" t="n">
        <v>46289</v>
      </c>
      <c r="L114" s="27" t="inlineStr">
        <is>
          <t>Reparatur Fensterbeschlag</t>
        </is>
      </c>
    </row>
    <row r="115">
      <c r="A115" s="20" t="inlineStr">
        <is>
          <t>LK-0113</t>
        </is>
      </c>
      <c r="B115" s="20" t="inlineStr">
        <is>
          <t>Musterportfolio Süd I GmbH</t>
        </is>
      </c>
      <c r="C115" s="20" t="inlineStr">
        <is>
          <t>Wiesenweg 36b, 81673 München</t>
        </is>
      </c>
      <c r="D115" s="45" t="n">
        <v>81.8</v>
      </c>
      <c r="E115" s="24" t="n">
        <v>1300</v>
      </c>
      <c r="F115" s="24">
        <f>E115*9/12</f>
        <v/>
      </c>
      <c r="G115" s="41" t="n">
        <v>1210.3</v>
      </c>
      <c r="H115" s="26">
        <f>IF(F115=0,"",G115/F115)</f>
        <v/>
      </c>
      <c r="I115" s="47">
        <f>IF(D115=0,"",E115/D115)</f>
        <v/>
      </c>
      <c r="J115" s="22" t="n">
        <v>3</v>
      </c>
      <c r="K115" s="46" t="n">
        <v>46081</v>
      </c>
      <c r="L115" s="20" t="inlineStr">
        <is>
          <t>Reparatur Türschließer</t>
        </is>
      </c>
    </row>
    <row r="116">
      <c r="A116" s="27" t="inlineStr">
        <is>
          <t>LK-0114</t>
        </is>
      </c>
      <c r="B116" s="27" t="inlineStr">
        <is>
          <t>Musterportfolio Süd I GmbH</t>
        </is>
      </c>
      <c r="C116" s="27" t="inlineStr">
        <is>
          <t>Lindenstraße 81, 81369 München</t>
        </is>
      </c>
      <c r="D116" s="48" t="n">
        <v>91.36</v>
      </c>
      <c r="E116" s="30" t="n">
        <v>1450</v>
      </c>
      <c r="F116" s="30">
        <f>E116*9/12</f>
        <v/>
      </c>
      <c r="G116" s="42" t="n">
        <v>607.9</v>
      </c>
      <c r="H116" s="32">
        <f>IF(F116=0,"",G116/F116)</f>
        <v/>
      </c>
      <c r="I116" s="50">
        <f>IF(D116=0,"",E116/D116)</f>
        <v/>
      </c>
      <c r="J116" s="28" t="n">
        <v>2</v>
      </c>
      <c r="K116" s="49" t="n">
        <v>46055</v>
      </c>
      <c r="L116" s="27" t="inlineStr">
        <is>
          <t>Rauchwarnmelder ersetzt</t>
        </is>
      </c>
    </row>
    <row r="117">
      <c r="A117" s="20" t="inlineStr">
        <is>
          <t>LK-0115</t>
        </is>
      </c>
      <c r="B117" s="20" t="inlineStr">
        <is>
          <t>Musterportfolio Süd I GmbH</t>
        </is>
      </c>
      <c r="C117" s="20" t="inlineStr">
        <is>
          <t>Ahornweg 91a, 82110 Germering</t>
        </is>
      </c>
      <c r="D117" s="45" t="n">
        <v>77.53</v>
      </c>
      <c r="E117" s="24" t="n">
        <v>1250</v>
      </c>
      <c r="F117" s="24">
        <f>E117*9/12</f>
        <v/>
      </c>
      <c r="G117" s="41" t="n">
        <v>486.63</v>
      </c>
      <c r="H117" s="26">
        <f>IF(F117=0,"",G117/F117)</f>
        <v/>
      </c>
      <c r="I117" s="47">
        <f>IF(D117=0,"",E117/D117)</f>
        <v/>
      </c>
      <c r="J117" s="22" t="n">
        <v>2</v>
      </c>
      <c r="K117" s="46" t="n">
        <v>46061</v>
      </c>
      <c r="L117" s="20" t="inlineStr">
        <is>
          <t>Rohrreinigung</t>
        </is>
      </c>
    </row>
    <row r="118">
      <c r="A118" s="27" t="inlineStr">
        <is>
          <t>LK-0116</t>
        </is>
      </c>
      <c r="B118" s="27" t="inlineStr">
        <is>
          <t>Musterportfolio Süd I GmbH</t>
        </is>
      </c>
      <c r="C118" s="27" t="inlineStr">
        <is>
          <t>Ulmenring 25, 81541 München</t>
        </is>
      </c>
      <c r="D118" s="48" t="n">
        <v>161.25</v>
      </c>
      <c r="E118" s="30" t="n">
        <v>2600</v>
      </c>
      <c r="F118" s="30">
        <f>E118*9/12</f>
        <v/>
      </c>
      <c r="G118" s="42" t="n">
        <v>1068.81</v>
      </c>
      <c r="H118" s="32">
        <f>IF(F118=0,"",G118/F118)</f>
        <v/>
      </c>
      <c r="I118" s="50">
        <f>IF(D118=0,"",E118/D118)</f>
        <v/>
      </c>
      <c r="J118" s="28" t="n">
        <v>2</v>
      </c>
      <c r="K118" s="49" t="n">
        <v>46041</v>
      </c>
      <c r="L118" s="27" t="inlineStr">
        <is>
          <t>Reparatur Rollladengurt</t>
        </is>
      </c>
    </row>
    <row r="119">
      <c r="A119" s="20" t="inlineStr">
        <is>
          <t>LK-0117</t>
        </is>
      </c>
      <c r="B119" s="20" t="inlineStr">
        <is>
          <t>Musterportfolio Süd I GmbH</t>
        </is>
      </c>
      <c r="C119" s="20" t="inlineStr">
        <is>
          <t>Am Weiher 17, 81673 München</t>
        </is>
      </c>
      <c r="D119" s="45" t="n">
        <v>71.84</v>
      </c>
      <c r="E119" s="24" t="n">
        <v>1150</v>
      </c>
      <c r="F119" s="24">
        <f>E119*9/12</f>
        <v/>
      </c>
      <c r="G119" s="41" t="n">
        <v>155.75</v>
      </c>
      <c r="H119" s="26">
        <f>IF(F119=0,"",G119/F119)</f>
        <v/>
      </c>
      <c r="I119" s="47">
        <f>IF(D119=0,"",E119/D119)</f>
        <v/>
      </c>
      <c r="J119" s="22" t="n">
        <v>1</v>
      </c>
      <c r="K119" s="46" t="n">
        <v>46219</v>
      </c>
      <c r="L119" s="20" t="inlineStr">
        <is>
          <t>Austausch Thermostatkopf</t>
        </is>
      </c>
    </row>
    <row r="120">
      <c r="A120" s="27" t="inlineStr">
        <is>
          <t>LK-0118</t>
        </is>
      </c>
      <c r="B120" s="27" t="inlineStr">
        <is>
          <t>Musterportfolio Süd I GmbH</t>
        </is>
      </c>
      <c r="C120" s="27" t="inlineStr">
        <is>
          <t>Ulmenring 22b, 80335 München</t>
        </is>
      </c>
      <c r="D120" s="48" t="n">
        <v>47.67</v>
      </c>
      <c r="E120" s="30" t="n">
        <v>750</v>
      </c>
      <c r="F120" s="30">
        <f>E120*9/12</f>
        <v/>
      </c>
      <c r="G120" s="42" t="n">
        <v>1361.01</v>
      </c>
      <c r="H120" s="32">
        <f>IF(F120=0,"",G120/F120)</f>
        <v/>
      </c>
      <c r="I120" s="50">
        <f>IF(D120=0,"",E120/D120)</f>
        <v/>
      </c>
      <c r="J120" s="28" t="n">
        <v>4</v>
      </c>
      <c r="K120" s="49" t="n">
        <v>46087</v>
      </c>
      <c r="L120" s="27" t="inlineStr">
        <is>
          <t>Reparatur Fensterbeschlag</t>
        </is>
      </c>
    </row>
    <row r="121">
      <c r="A121" s="20" t="inlineStr">
        <is>
          <t>LK-0119</t>
        </is>
      </c>
      <c r="B121" s="20" t="inlineStr">
        <is>
          <t>Musterportfolio Süd I GmbH</t>
        </is>
      </c>
      <c r="C121" s="20" t="inlineStr">
        <is>
          <t>Brunnenweg 18b, 81827 München</t>
        </is>
      </c>
      <c r="D121" s="45" t="n">
        <v>92.06999999999999</v>
      </c>
      <c r="E121" s="24" t="n">
        <v>1450</v>
      </c>
      <c r="F121" s="24">
        <f>E121*9/12</f>
        <v/>
      </c>
      <c r="G121" s="41" t="n">
        <v>0</v>
      </c>
      <c r="H121" s="26">
        <f>IF(F121=0,"",G121/F121)</f>
        <v/>
      </c>
      <c r="I121" s="47">
        <f>IF(D121=0,"",E121/D121)</f>
        <v/>
      </c>
      <c r="J121" s="22" t="n">
        <v>0</v>
      </c>
      <c r="K121" s="46" t="n"/>
      <c r="L121" s="20" t="n"/>
    </row>
    <row r="122">
      <c r="A122" s="27" t="inlineStr">
        <is>
          <t>LK-0120</t>
        </is>
      </c>
      <c r="B122" s="27" t="inlineStr">
        <is>
          <t>Musterportfolio Süd II GmbH</t>
        </is>
      </c>
      <c r="C122" s="27" t="inlineStr">
        <is>
          <t>Am Mühlbach 73, 86899 Landsberg am Lech</t>
        </is>
      </c>
      <c r="D122" s="48" t="n">
        <v>56.55</v>
      </c>
      <c r="E122" s="30" t="n">
        <v>900</v>
      </c>
      <c r="F122" s="30">
        <f>E122*9/12</f>
        <v/>
      </c>
      <c r="G122" s="42" t="n">
        <v>504.55</v>
      </c>
      <c r="H122" s="32">
        <f>IF(F122=0,"",G122/F122)</f>
        <v/>
      </c>
      <c r="I122" s="50">
        <f>IF(D122=0,"",E122/D122)</f>
        <v/>
      </c>
      <c r="J122" s="28" t="n">
        <v>1</v>
      </c>
      <c r="K122" s="49" t="n">
        <v>46212</v>
      </c>
      <c r="L122" s="27" t="inlineStr">
        <is>
          <t>Wartung Durchlauferhitzer</t>
        </is>
      </c>
    </row>
  </sheetData>
  <autoFilter ref="A2:L122"/>
  <conditionalFormatting sqref="H3:H122">
    <cfRule type="dataBar" priority="1">
      <dataBar>
        <cfvo type="num" val="0"/>
        <cfvo type="num" val="1.5"/>
        <color rgb="001D6F7A"/>
      </dataBar>
    </cfRule>
    <cfRule type="cellIs" priority="2" operator="greaterThan" dxfId="1">
      <formula>1</formula>
    </cfRule>
  </conditionalFormatting>
  <pageMargins left="0.75" right="0.75" top="1" bottom="1" header="0.5" footer="0.5"/>
  <pageSetup orientation="landscape" fitToHeight="0" fitToWidth="1"/>
</worksheet>
</file>

<file path=xl/worksheets/sheet9.xml><?xml version="1.0" encoding="utf-8"?>
<worksheet xmlns="http://schemas.openxmlformats.org/spreadsheetml/2006/main">
  <sheetPr>
    <tabColor rgb="001D6F7A"/>
    <outlinePr summaryBelow="1" summaryRight="1"/>
    <pageSetUpPr fitToPage="1"/>
  </sheetPr>
  <dimension ref="A1:L24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7" customWidth="1" min="2" max="2"/>
    <col width="30" customWidth="1" min="3" max="3"/>
    <col width="26" customWidth="1" min="4" max="4"/>
    <col width="12" customWidth="1" min="5" max="5"/>
    <col width="14" customWidth="1" min="6" max="6"/>
    <col width="13" customWidth="1" min="7" max="7"/>
    <col width="14" customWidth="1" min="8" max="8"/>
    <col width="11" customWidth="1" min="9" max="9"/>
    <col width="14" customWidth="1" min="10" max="10"/>
    <col width="11" customWidth="1" min="11" max="11"/>
    <col width="13" customWidth="1" min="12" max="12"/>
  </cols>
  <sheetData>
    <row r="1">
      <c r="A1" s="43" t="inlineStr">
        <is>
          <t>Maßnahmen über 600 € mit Freigabe durch den Eigentümer.</t>
        </is>
      </c>
    </row>
    <row r="2" ht="42" customHeight="1">
      <c r="A2" s="44" t="inlineStr">
        <is>
          <t>Einheit</t>
        </is>
      </c>
      <c r="B2" s="44" t="inlineStr">
        <is>
          <t>Eigentümer</t>
        </is>
      </c>
      <c r="C2" s="44" t="inlineStr">
        <is>
          <t>Adresse</t>
        </is>
      </c>
      <c r="D2" s="44" t="inlineStr">
        <is>
          <t>Maßnahme</t>
        </is>
      </c>
      <c r="E2" s="44" t="inlineStr">
        <is>
          <t>Angebot</t>
        </is>
      </c>
      <c r="F2" s="44" t="inlineStr">
        <is>
          <t>Freigegebenes Budget</t>
        </is>
      </c>
      <c r="G2" s="44" t="inlineStr">
        <is>
          <t>Abgerechnet</t>
        </is>
      </c>
      <c r="H2" s="44" t="inlineStr">
        <is>
          <t>Abweichung zum Budget</t>
        </is>
      </c>
      <c r="I2" s="44" t="inlineStr">
        <is>
          <t>Freigabe am</t>
        </is>
      </c>
      <c r="J2" s="44" t="inlineStr">
        <is>
          <t>Rechnung</t>
        </is>
      </c>
      <c r="K2" s="44" t="inlineStr">
        <is>
          <t>Bezahlt am</t>
        </is>
      </c>
      <c r="L2" s="44" t="inlineStr">
        <is>
          <t>Status</t>
        </is>
      </c>
    </row>
    <row r="3">
      <c r="A3" s="20" t="inlineStr">
        <is>
          <t>LK-0011</t>
        </is>
      </c>
      <c r="B3" s="20" t="inlineStr">
        <is>
          <t>Musterportfolio Süd I GmbH</t>
        </is>
      </c>
      <c r="C3" s="20" t="inlineStr">
        <is>
          <t>Holzstraße 107, 82110 Germering</t>
        </is>
      </c>
      <c r="D3" s="20" t="inlineStr">
        <is>
          <t>Austausch Fenster</t>
        </is>
      </c>
      <c r="E3" s="24" t="n">
        <v>11760</v>
      </c>
      <c r="F3" s="24" t="n"/>
      <c r="G3" s="41" t="n"/>
      <c r="H3" s="41">
        <f>IF(G3="","",G3-F3)</f>
        <v/>
      </c>
      <c r="I3" s="46" t="n"/>
      <c r="J3" s="20" t="n"/>
      <c r="K3" s="46" t="n"/>
      <c r="L3" s="20" t="inlineStr">
        <is>
          <t>Angefragt</t>
        </is>
      </c>
    </row>
    <row r="4">
      <c r="A4" s="27" t="inlineStr">
        <is>
          <t>LK-0112</t>
        </is>
      </c>
      <c r="B4" s="27" t="inlineStr">
        <is>
          <t>Musterportfolio Süd II GmbH</t>
        </is>
      </c>
      <c r="C4" s="27" t="inlineStr">
        <is>
          <t>Schlossbergstraße 127, 80939 München</t>
        </is>
      </c>
      <c r="D4" s="27" t="inlineStr">
        <is>
          <t>Malerarbeiten bei Mieterwechsel</t>
        </is>
      </c>
      <c r="E4" s="30" t="n">
        <v>21220</v>
      </c>
      <c r="F4" s="30" t="n"/>
      <c r="G4" s="42" t="n"/>
      <c r="H4" s="42">
        <f>IF(G4="","",G4-F4)</f>
        <v/>
      </c>
      <c r="I4" s="49" t="n"/>
      <c r="J4" s="27" t="n"/>
      <c r="K4" s="49" t="n"/>
      <c r="L4" s="27" t="inlineStr">
        <is>
          <t>Angefragt</t>
        </is>
      </c>
    </row>
    <row r="5">
      <c r="A5" s="20" t="inlineStr">
        <is>
          <t>LK-0108</t>
        </is>
      </c>
      <c r="B5" s="20" t="inlineStr">
        <is>
          <t>Musterportfolio Süd I GmbH</t>
        </is>
      </c>
      <c r="C5" s="20" t="inlineStr">
        <is>
          <t>Birkenallee 15b, 81369 München</t>
        </is>
      </c>
      <c r="D5" s="20" t="inlineStr">
        <is>
          <t>Küchenerneuerung</t>
        </is>
      </c>
      <c r="E5" s="24" t="n">
        <v>22170</v>
      </c>
      <c r="F5" s="24" t="n"/>
      <c r="G5" s="41" t="n"/>
      <c r="H5" s="41">
        <f>IF(G5="","",G5-F5)</f>
        <v/>
      </c>
      <c r="I5" s="46" t="n"/>
      <c r="J5" s="20" t="n"/>
      <c r="K5" s="46" t="n"/>
      <c r="L5" s="20" t="inlineStr">
        <is>
          <t>Angefragt</t>
        </is>
      </c>
    </row>
    <row r="6">
      <c r="A6" s="27" t="inlineStr">
        <is>
          <t>LK-0091</t>
        </is>
      </c>
      <c r="B6" s="27" t="inlineStr">
        <is>
          <t>Musterportfolio Süd II GmbH</t>
        </is>
      </c>
      <c r="C6" s="27" t="inlineStr">
        <is>
          <t>Kastanienweg 89b, 81827 München</t>
        </is>
      </c>
      <c r="D6" s="27" t="inlineStr">
        <is>
          <t>Malerarbeiten bei Mieterwechsel</t>
        </is>
      </c>
      <c r="E6" s="30" t="n">
        <v>19910</v>
      </c>
      <c r="F6" s="30" t="n">
        <v>17960</v>
      </c>
      <c r="G6" s="42" t="n"/>
      <c r="H6" s="42">
        <f>IF(G6="","",G6-F6)</f>
        <v/>
      </c>
      <c r="I6" s="49" t="n">
        <v>46214</v>
      </c>
      <c r="J6" s="27" t="n"/>
      <c r="K6" s="49" t="n"/>
      <c r="L6" s="27" t="inlineStr">
        <is>
          <t>Freigegeben</t>
        </is>
      </c>
    </row>
    <row r="7">
      <c r="A7" s="20" t="inlineStr">
        <is>
          <t>LK-0007</t>
        </is>
      </c>
      <c r="B7" s="20" t="inlineStr">
        <is>
          <t>Musterportfolio Süd I GmbH</t>
        </is>
      </c>
      <c r="C7" s="20" t="inlineStr">
        <is>
          <t>Am Kirchplatz 136b, 81673 München</t>
        </is>
      </c>
      <c r="D7" s="20" t="inlineStr">
        <is>
          <t>Balkonabdichtung</t>
        </is>
      </c>
      <c r="E7" s="24" t="n">
        <v>7970</v>
      </c>
      <c r="F7" s="24" t="n">
        <v>7790</v>
      </c>
      <c r="G7" s="41" t="n"/>
      <c r="H7" s="41">
        <f>IF(G7="","",G7-F7)</f>
        <v/>
      </c>
      <c r="I7" s="46" t="n">
        <v>46220</v>
      </c>
      <c r="J7" s="20" t="n"/>
      <c r="K7" s="46" t="n"/>
      <c r="L7" s="20" t="inlineStr">
        <is>
          <t>Freigegeben</t>
        </is>
      </c>
    </row>
    <row r="8">
      <c r="A8" s="27" t="inlineStr">
        <is>
          <t>LK-0097</t>
        </is>
      </c>
      <c r="B8" s="27" t="inlineStr">
        <is>
          <t>Musterportfolio Süd I GmbH</t>
        </is>
      </c>
      <c r="C8" s="27" t="inlineStr">
        <is>
          <t>Am Kirchplatz 50, 86899 Landsberg am Lech</t>
        </is>
      </c>
      <c r="D8" s="27" t="inlineStr">
        <is>
          <t>Erneuerung Gastherme</t>
        </is>
      </c>
      <c r="E8" s="30" t="n">
        <v>19380</v>
      </c>
      <c r="F8" s="30" t="n">
        <v>17120</v>
      </c>
      <c r="G8" s="42" t="n"/>
      <c r="H8" s="42">
        <f>IF(G8="","",G8-F8)</f>
        <v/>
      </c>
      <c r="I8" s="49" t="n">
        <v>46137</v>
      </c>
      <c r="J8" s="27" t="n"/>
      <c r="K8" s="49" t="n"/>
      <c r="L8" s="27" t="inlineStr">
        <is>
          <t>Freigegeben</t>
        </is>
      </c>
    </row>
    <row r="9">
      <c r="A9" s="20" t="inlineStr">
        <is>
          <t>LK-0014</t>
        </is>
      </c>
      <c r="B9" s="20" t="inlineStr">
        <is>
          <t>Musterportfolio Süd II GmbH</t>
        </is>
      </c>
      <c r="C9" s="20" t="inlineStr">
        <is>
          <t>Sonnenstraße 115a, 80469 München</t>
        </is>
      </c>
      <c r="D9" s="20" t="inlineStr">
        <is>
          <t>Malerarbeiten bei Mieterwechsel</t>
        </is>
      </c>
      <c r="E9" s="24" t="n">
        <v>10440</v>
      </c>
      <c r="F9" s="24" t="n">
        <v>10110</v>
      </c>
      <c r="G9" s="41" t="n"/>
      <c r="H9" s="41">
        <f>IF(G9="","",G9-F9)</f>
        <v/>
      </c>
      <c r="I9" s="46" t="n">
        <v>46033</v>
      </c>
      <c r="J9" s="20" t="n"/>
      <c r="K9" s="46" t="n"/>
      <c r="L9" s="20" t="inlineStr">
        <is>
          <t>Freigegeben</t>
        </is>
      </c>
    </row>
    <row r="10">
      <c r="A10" s="27" t="inlineStr">
        <is>
          <t>LK-0088</t>
        </is>
      </c>
      <c r="B10" s="27" t="inlineStr">
        <is>
          <t>Musterportfolio Süd I GmbH</t>
        </is>
      </c>
      <c r="C10" s="27" t="inlineStr">
        <is>
          <t>Wiesenweg 60, 81673 München</t>
        </is>
      </c>
      <c r="D10" s="27" t="inlineStr">
        <is>
          <t>Küchenerneuerung</t>
        </is>
      </c>
      <c r="E10" s="30" t="n">
        <v>4720</v>
      </c>
      <c r="F10" s="30" t="n">
        <v>4360</v>
      </c>
      <c r="G10" s="42" t="n"/>
      <c r="H10" s="42">
        <f>IF(G10="","",G10-F10)</f>
        <v/>
      </c>
      <c r="I10" s="49" t="n">
        <v>46168</v>
      </c>
      <c r="J10" s="27" t="n"/>
      <c r="K10" s="49" t="n"/>
      <c r="L10" s="27" t="inlineStr">
        <is>
          <t>Freigegeben</t>
        </is>
      </c>
    </row>
    <row r="11">
      <c r="A11" s="20" t="inlineStr">
        <is>
          <t>LK-0094</t>
        </is>
      </c>
      <c r="B11" s="20" t="inlineStr">
        <is>
          <t>Musterportfolio Süd II GmbH</t>
        </is>
      </c>
      <c r="C11" s="20" t="inlineStr">
        <is>
          <t>Am Mühlbach 70, 81541 München</t>
        </is>
      </c>
      <c r="D11" s="20" t="inlineStr">
        <is>
          <t>Küchenerneuerung</t>
        </is>
      </c>
      <c r="E11" s="24" t="n">
        <v>16490</v>
      </c>
      <c r="F11" s="24" t="n">
        <v>15010</v>
      </c>
      <c r="G11" s="41" t="n"/>
      <c r="H11" s="41">
        <f>IF(G11="","",G11-F11)</f>
        <v/>
      </c>
      <c r="I11" s="46" t="n">
        <v>46178</v>
      </c>
      <c r="J11" s="20" t="n"/>
      <c r="K11" s="46" t="n"/>
      <c r="L11" s="20" t="inlineStr">
        <is>
          <t>Freigegeben</t>
        </is>
      </c>
    </row>
    <row r="12">
      <c r="A12" s="27" t="inlineStr">
        <is>
          <t>LK-0020</t>
        </is>
      </c>
      <c r="B12" s="27" t="inlineStr">
        <is>
          <t>Musterportfolio Süd II GmbH</t>
        </is>
      </c>
      <c r="C12" s="27" t="inlineStr">
        <is>
          <t>Brunnenweg 34b, 82110 Germering</t>
        </is>
      </c>
      <c r="D12" s="27" t="inlineStr">
        <is>
          <t>Balkonabdichtung</t>
        </is>
      </c>
      <c r="E12" s="30" t="n">
        <v>4980</v>
      </c>
      <c r="F12" s="30" t="n">
        <v>4970</v>
      </c>
      <c r="G12" s="42" t="n"/>
      <c r="H12" s="42">
        <f>IF(G12="","",G12-F12)</f>
        <v/>
      </c>
      <c r="I12" s="49" t="n">
        <v>46098</v>
      </c>
      <c r="J12" s="27" t="n"/>
      <c r="K12" s="49" t="n"/>
      <c r="L12" s="27" t="inlineStr">
        <is>
          <t>Beauftragt</t>
        </is>
      </c>
    </row>
    <row r="13">
      <c r="A13" s="20" t="inlineStr">
        <is>
          <t>LK-0010</t>
        </is>
      </c>
      <c r="B13" s="20" t="inlineStr">
        <is>
          <t>Musterportfolio Süd I GmbH</t>
        </is>
      </c>
      <c r="C13" s="20" t="inlineStr">
        <is>
          <t>Hochfeldstraße 110, 82110 Germering</t>
        </is>
      </c>
      <c r="D13" s="20" t="inlineStr">
        <is>
          <t>Bodenbeläge erneuert</t>
        </is>
      </c>
      <c r="E13" s="24" t="n">
        <v>11590</v>
      </c>
      <c r="F13" s="24" t="n">
        <v>11420</v>
      </c>
      <c r="G13" s="41" t="n"/>
      <c r="H13" s="41">
        <f>IF(G13="","",G13-F13)</f>
        <v/>
      </c>
      <c r="I13" s="46" t="n">
        <v>46248</v>
      </c>
      <c r="J13" s="20" t="n"/>
      <c r="K13" s="46" t="n"/>
      <c r="L13" s="20" t="inlineStr">
        <is>
          <t>Beauftragt</t>
        </is>
      </c>
    </row>
    <row r="14">
      <c r="A14" s="27" t="inlineStr">
        <is>
          <t>LK-0085</t>
        </is>
      </c>
      <c r="B14" s="27" t="inlineStr">
        <is>
          <t>Musterportfolio Süd I GmbH</t>
        </is>
      </c>
      <c r="C14" s="27" t="inlineStr">
        <is>
          <t>Am Kirchplatz 99, 82256 Fürstenfeldbruck</t>
        </is>
      </c>
      <c r="D14" s="27" t="inlineStr">
        <is>
          <t>Austausch Fenster</t>
        </is>
      </c>
      <c r="E14" s="30" t="n">
        <v>14050</v>
      </c>
      <c r="F14" s="30" t="n">
        <v>12790</v>
      </c>
      <c r="G14" s="42" t="n"/>
      <c r="H14" s="42">
        <f>IF(G14="","",G14-F14)</f>
        <v/>
      </c>
      <c r="I14" s="49" t="n">
        <v>46121</v>
      </c>
      <c r="J14" s="27" t="n"/>
      <c r="K14" s="49" t="n"/>
      <c r="L14" s="27" t="inlineStr">
        <is>
          <t>Beauftragt</t>
        </is>
      </c>
    </row>
    <row r="15">
      <c r="A15" s="20" t="inlineStr">
        <is>
          <t>LK-0053</t>
        </is>
      </c>
      <c r="B15" s="20" t="inlineStr">
        <is>
          <t>Musterportfolio Süd II GmbH</t>
        </is>
      </c>
      <c r="C15" s="20" t="inlineStr">
        <is>
          <t>Eschenstraße 105, 81541 München</t>
        </is>
      </c>
      <c r="D15" s="20" t="inlineStr">
        <is>
          <t>Malerarbeiten bei Mieterwechsel</t>
        </is>
      </c>
      <c r="E15" s="24" t="n">
        <v>23390</v>
      </c>
      <c r="F15" s="24" t="n">
        <v>21770</v>
      </c>
      <c r="G15" s="41" t="n"/>
      <c r="H15" s="41">
        <f>IF(G15="","",G15-F15)</f>
        <v/>
      </c>
      <c r="I15" s="46" t="n">
        <v>46047</v>
      </c>
      <c r="J15" s="20" t="n"/>
      <c r="K15" s="46" t="n"/>
      <c r="L15" s="20" t="inlineStr">
        <is>
          <t>Beauftragt</t>
        </is>
      </c>
    </row>
    <row r="16">
      <c r="A16" s="27" t="inlineStr">
        <is>
          <t>LK-0092</t>
        </is>
      </c>
      <c r="B16" s="27" t="inlineStr">
        <is>
          <t>Musterportfolio Süd I GmbH</t>
        </is>
      </c>
      <c r="C16" s="27" t="inlineStr">
        <is>
          <t>Schlossbergstraße 20, 86899 Landsberg am Lech</t>
        </is>
      </c>
      <c r="D16" s="27" t="inlineStr">
        <is>
          <t>Badsanierung</t>
        </is>
      </c>
      <c r="E16" s="30" t="n">
        <v>4570</v>
      </c>
      <c r="F16" s="30" t="n">
        <v>4460</v>
      </c>
      <c r="G16" s="42" t="n"/>
      <c r="H16" s="42">
        <f>IF(G16="","",G16-F16)</f>
        <v/>
      </c>
      <c r="I16" s="49" t="n">
        <v>46132</v>
      </c>
      <c r="J16" s="27" t="n"/>
      <c r="K16" s="49" t="n"/>
      <c r="L16" s="27" t="inlineStr">
        <is>
          <t>Beauftragt</t>
        </is>
      </c>
    </row>
    <row r="17">
      <c r="A17" s="20" t="inlineStr">
        <is>
          <t>LK-0068</t>
        </is>
      </c>
      <c r="B17" s="20" t="inlineStr">
        <is>
          <t>Musterportfolio Süd I GmbH</t>
        </is>
      </c>
      <c r="C17" s="20" t="inlineStr">
        <is>
          <t>Rosenauweg 12, 80797 München</t>
        </is>
      </c>
      <c r="D17" s="20" t="inlineStr">
        <is>
          <t>Bodenbeläge erneuert</t>
        </is>
      </c>
      <c r="E17" s="24" t="n">
        <v>4970</v>
      </c>
      <c r="F17" s="24" t="n">
        <v>4880</v>
      </c>
      <c r="G17" s="41" t="n"/>
      <c r="H17" s="41">
        <f>IF(G17="","",G17-F17)</f>
        <v/>
      </c>
      <c r="I17" s="46" t="n">
        <v>46068</v>
      </c>
      <c r="J17" s="20" t="n"/>
      <c r="K17" s="46" t="n"/>
      <c r="L17" s="20" t="inlineStr">
        <is>
          <t>Beauftragt</t>
        </is>
      </c>
    </row>
    <row r="18">
      <c r="A18" s="27" t="inlineStr">
        <is>
          <t>LK-0013</t>
        </is>
      </c>
      <c r="B18" s="27" t="inlineStr">
        <is>
          <t>Musterportfolio Süd II GmbH</t>
        </is>
      </c>
      <c r="C18" s="27" t="inlineStr">
        <is>
          <t>Schlossbergstraße 84b, 86899 Landsberg am Lech</t>
        </is>
      </c>
      <c r="D18" s="27" t="inlineStr">
        <is>
          <t>Elektro-Revision</t>
        </is>
      </c>
      <c r="E18" s="30" t="n">
        <v>19300</v>
      </c>
      <c r="F18" s="30" t="n">
        <v>19220</v>
      </c>
      <c r="G18" s="42" t="n">
        <v>17341.15</v>
      </c>
      <c r="H18" s="42">
        <f>IF(G18="","",G18-F18)</f>
        <v/>
      </c>
      <c r="I18" s="49" t="n">
        <v>46194</v>
      </c>
      <c r="J18" s="27" t="inlineStr">
        <is>
          <t>RE-2026-8726</t>
        </is>
      </c>
      <c r="K18" s="49" t="n">
        <v>46226</v>
      </c>
      <c r="L18" s="27" t="inlineStr">
        <is>
          <t>Abgerechnet</t>
        </is>
      </c>
    </row>
    <row r="19">
      <c r="A19" s="20" t="inlineStr">
        <is>
          <t>LK-0054</t>
        </is>
      </c>
      <c r="B19" s="20" t="inlineStr">
        <is>
          <t>Musterportfolio Süd II GmbH</t>
        </is>
      </c>
      <c r="C19" s="20" t="inlineStr">
        <is>
          <t>Wiesenweg 70, 80335 München</t>
        </is>
      </c>
      <c r="D19" s="20" t="inlineStr">
        <is>
          <t>Austausch Fenster</t>
        </is>
      </c>
      <c r="E19" s="24" t="n">
        <v>2630</v>
      </c>
      <c r="F19" s="24" t="n">
        <v>2420</v>
      </c>
      <c r="G19" s="41" t="n">
        <v>2544.72</v>
      </c>
      <c r="H19" s="41">
        <f>IF(G19="","",G19-F19)</f>
        <v/>
      </c>
      <c r="I19" s="46" t="n">
        <v>46055</v>
      </c>
      <c r="J19" s="20" t="inlineStr">
        <is>
          <t>RE-2026-1254</t>
        </is>
      </c>
      <c r="K19" s="46" t="n">
        <v>46080</v>
      </c>
      <c r="L19" s="20" t="inlineStr">
        <is>
          <t>Abgerechnet</t>
        </is>
      </c>
    </row>
    <row r="20">
      <c r="A20" s="27" t="inlineStr">
        <is>
          <t>LK-0090</t>
        </is>
      </c>
      <c r="B20" s="27" t="inlineStr">
        <is>
          <t>Musterportfolio Süd II GmbH</t>
        </is>
      </c>
      <c r="C20" s="27" t="inlineStr">
        <is>
          <t>Birkenallee 85b, 80939 München</t>
        </is>
      </c>
      <c r="D20" s="27" t="inlineStr">
        <is>
          <t>Elektro-Revision</t>
        </is>
      </c>
      <c r="E20" s="30" t="n">
        <v>10860</v>
      </c>
      <c r="F20" s="30" t="n">
        <v>10850</v>
      </c>
      <c r="G20" s="42" t="n">
        <v>11158.68</v>
      </c>
      <c r="H20" s="42">
        <f>IF(G20="","",G20-F20)</f>
        <v/>
      </c>
      <c r="I20" s="49" t="n">
        <v>46098</v>
      </c>
      <c r="J20" s="27" t="inlineStr">
        <is>
          <t>RE-2026-7139</t>
        </is>
      </c>
      <c r="K20" s="49" t="n">
        <v>46131</v>
      </c>
      <c r="L20" s="27" t="inlineStr">
        <is>
          <t>Abgerechnet</t>
        </is>
      </c>
    </row>
    <row r="21">
      <c r="A21" s="20" t="inlineStr">
        <is>
          <t>LK-0071</t>
        </is>
      </c>
      <c r="B21" s="20" t="inlineStr">
        <is>
          <t>Musterportfolio Süd I GmbH</t>
        </is>
      </c>
      <c r="C21" s="20" t="inlineStr">
        <is>
          <t>Eschenstraße 37, 81673 München</t>
        </is>
      </c>
      <c r="D21" s="20" t="inlineStr">
        <is>
          <t>Bodenbeläge erneuert</t>
        </is>
      </c>
      <c r="E21" s="24" t="n">
        <v>11370</v>
      </c>
      <c r="F21" s="24" t="n">
        <v>11230</v>
      </c>
      <c r="G21" s="41" t="n">
        <v>10964.93</v>
      </c>
      <c r="H21" s="41">
        <f>IF(G21="","",G21-F21)</f>
        <v/>
      </c>
      <c r="I21" s="46" t="n">
        <v>46189</v>
      </c>
      <c r="J21" s="20" t="inlineStr">
        <is>
          <t>RE-2026-4695</t>
        </is>
      </c>
      <c r="K21" s="46" t="n">
        <v>46237</v>
      </c>
      <c r="L21" s="20" t="inlineStr">
        <is>
          <t>Abgerechnet</t>
        </is>
      </c>
    </row>
    <row r="22">
      <c r="A22" s="27" t="inlineStr">
        <is>
          <t>LK-0063</t>
        </is>
      </c>
      <c r="B22" s="27" t="inlineStr">
        <is>
          <t>Musterportfolio Süd I GmbH</t>
        </is>
      </c>
      <c r="C22" s="27" t="inlineStr">
        <is>
          <t>Rosenauweg 29b, 80939 München</t>
        </is>
      </c>
      <c r="D22" s="27" t="inlineStr">
        <is>
          <t>Elektro-Revision</t>
        </is>
      </c>
      <c r="E22" s="30" t="n">
        <v>22380</v>
      </c>
      <c r="F22" s="30" t="n">
        <v>20960</v>
      </c>
      <c r="G22" s="42" t="n">
        <v>21406.7</v>
      </c>
      <c r="H22" s="42">
        <f>IF(G22="","",G22-F22)</f>
        <v/>
      </c>
      <c r="I22" s="49" t="n">
        <v>46242</v>
      </c>
      <c r="J22" s="27" t="inlineStr">
        <is>
          <t>RE-2026-5870</t>
        </is>
      </c>
      <c r="K22" s="49" t="n">
        <v>46282</v>
      </c>
      <c r="L22" s="27" t="inlineStr">
        <is>
          <t>Abgerechnet</t>
        </is>
      </c>
    </row>
    <row r="23">
      <c r="A23" s="20" t="inlineStr">
        <is>
          <t>LK-0077</t>
        </is>
      </c>
      <c r="B23" s="20" t="inlineStr">
        <is>
          <t>Musterportfolio Süd I GmbH</t>
        </is>
      </c>
      <c r="C23" s="20" t="inlineStr">
        <is>
          <t>Brunnenweg 55a, 82178 Puchheim</t>
        </is>
      </c>
      <c r="D23" s="20" t="inlineStr">
        <is>
          <t>Balkonabdichtung</t>
        </is>
      </c>
      <c r="E23" s="24" t="n">
        <v>21350</v>
      </c>
      <c r="F23" s="24" t="n">
        <v>19580</v>
      </c>
      <c r="G23" s="41" t="n">
        <v>18305.97</v>
      </c>
      <c r="H23" s="41">
        <f>IF(G23="","",G23-F23)</f>
        <v/>
      </c>
      <c r="I23" s="46" t="n">
        <v>46143</v>
      </c>
      <c r="J23" s="20" t="inlineStr">
        <is>
          <t>RE-2026-9936</t>
        </is>
      </c>
      <c r="K23" s="46" t="n">
        <v>46173</v>
      </c>
      <c r="L23" s="20" t="inlineStr">
        <is>
          <t>Abgerechnet</t>
        </is>
      </c>
    </row>
    <row r="24">
      <c r="A24" s="27" t="inlineStr">
        <is>
          <t>LK-0026</t>
        </is>
      </c>
      <c r="B24" s="27" t="inlineStr">
        <is>
          <t>Musterportfolio Süd II GmbH</t>
        </is>
      </c>
      <c r="C24" s="27" t="inlineStr">
        <is>
          <t>Brunnenweg 124a, 80797 München</t>
        </is>
      </c>
      <c r="D24" s="27" t="inlineStr">
        <is>
          <t>Elektro-Revision</t>
        </is>
      </c>
      <c r="E24" s="30" t="n">
        <v>22460</v>
      </c>
      <c r="F24" s="30" t="n">
        <v>22220</v>
      </c>
      <c r="G24" s="42" t="n">
        <v>20096.18</v>
      </c>
      <c r="H24" s="42">
        <f>IF(G24="","",G24-F24)</f>
        <v/>
      </c>
      <c r="I24" s="49" t="n">
        <v>46133</v>
      </c>
      <c r="J24" s="27" t="inlineStr">
        <is>
          <t>RE-2026-2379</t>
        </is>
      </c>
      <c r="K24" s="49" t="n">
        <v>46170</v>
      </c>
      <c r="L24" s="27" t="inlineStr">
        <is>
          <t>Abgerechnet</t>
        </is>
      </c>
    </row>
  </sheetData>
  <autoFilter ref="A2:L24"/>
  <conditionalFormatting sqref="H3:H24">
    <cfRule type="cellIs" priority="1" operator="greaterThan" dxfId="3">
      <formula>0</formula>
    </cfRule>
  </conditionalFormatting>
  <pageMargins left="0.75" right="0.75" top="1" bottom="1" header="0.5" footer="0.5"/>
  <pageSetup orientation="landscape" fitToHeight="0" fitToWidth="1"/>
</worksheet>
</file>

<file path=xl/worksheets/sheet10.xml><?xml version="1.0" encoding="utf-8"?>
<worksheet xmlns="http://schemas.openxmlformats.org/spreadsheetml/2006/main">
  <sheetPr>
    <tabColor rgb="001D6F7A"/>
    <outlinePr summaryBelow="1" summaryRight="1"/>
    <pageSetUpPr fitToPage="1"/>
  </sheetPr>
  <dimension ref="A1:J12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7" customWidth="1" min="2" max="2"/>
    <col width="30" customWidth="1" min="3" max="3"/>
    <col width="34" customWidth="1" min="4" max="4"/>
    <col width="13" customWidth="1" min="5" max="5"/>
    <col width="16" customWidth="1" min="6" max="6"/>
    <col width="14" customWidth="1" min="7" max="7"/>
    <col width="11" customWidth="1" min="8" max="8"/>
    <col width="11" customWidth="1" min="9" max="9"/>
    <col width="12" customWidth="1" min="10" max="10"/>
  </cols>
  <sheetData>
    <row r="1">
      <c r="A1" s="43" t="inlineStr">
        <is>
          <t>Von den Eigentümergemeinschaften beschlossene Sonderumlagen, Anteil der Einheiten des Portfolios.</t>
        </is>
      </c>
    </row>
    <row r="2" ht="42" customHeight="1">
      <c r="A2" s="44" t="inlineStr">
        <is>
          <t>Einheit</t>
        </is>
      </c>
      <c r="B2" s="44" t="inlineStr">
        <is>
          <t>Eigentümer</t>
        </is>
      </c>
      <c r="C2" s="44" t="inlineStr">
        <is>
          <t>Adresse</t>
        </is>
      </c>
      <c r="D2" s="44" t="inlineStr">
        <is>
          <t>Zweck</t>
        </is>
      </c>
      <c r="E2" s="44" t="inlineStr">
        <is>
          <t>WEG-Beschluss am</t>
        </is>
      </c>
      <c r="F2" s="44" t="inlineStr">
        <is>
          <t>Gesamtbetrag der WEG</t>
        </is>
      </c>
      <c r="G2" s="44" t="inlineStr">
        <is>
          <t>Anteil der Einheit</t>
        </is>
      </c>
      <c r="H2" s="44" t="inlineStr">
        <is>
          <t>Fällig am</t>
        </is>
      </c>
      <c r="I2" s="44" t="inlineStr">
        <is>
          <t>Bezahlt am</t>
        </is>
      </c>
      <c r="J2" s="44" t="inlineStr">
        <is>
          <t>Status</t>
        </is>
      </c>
    </row>
    <row r="3">
      <c r="A3" s="20" t="inlineStr">
        <is>
          <t>LK-0009</t>
        </is>
      </c>
      <c r="B3" s="20" t="inlineStr">
        <is>
          <t>Musterportfolio Süd I GmbH</t>
        </is>
      </c>
      <c r="C3" s="20" t="inlineStr">
        <is>
          <t>Am Mühlbach 129, 80797 München</t>
        </is>
      </c>
      <c r="D3" s="20" t="inlineStr">
        <is>
          <t>Sonderumlage Heizungstausch</t>
        </is>
      </c>
      <c r="E3" s="46" t="n">
        <v>46222</v>
      </c>
      <c r="F3" s="24" t="n">
        <v>113000</v>
      </c>
      <c r="G3" s="41" t="n">
        <v>2711.33</v>
      </c>
      <c r="H3" s="46" t="n">
        <v>46282</v>
      </c>
      <c r="I3" s="46" t="n">
        <v>46273</v>
      </c>
      <c r="J3" s="20">
        <f>IF(I3&lt;&gt;"","Bezahlt",IF(Hinweise!$C$6&gt;H3,"Überfällig","Vorgemerkt"))</f>
        <v/>
      </c>
    </row>
    <row r="4">
      <c r="A4" s="27" t="inlineStr">
        <is>
          <t>LK-0110</t>
        </is>
      </c>
      <c r="B4" s="27" t="inlineStr">
        <is>
          <t>Musterportfolio Süd II GmbH</t>
        </is>
      </c>
      <c r="C4" s="27" t="inlineStr">
        <is>
          <t>Lindenstraße 17, 82178 Puchheim</t>
        </is>
      </c>
      <c r="D4" s="27" t="inlineStr">
        <is>
          <t>Sonderumlage Heizungstausch</t>
        </is>
      </c>
      <c r="E4" s="49" t="n">
        <v>46167</v>
      </c>
      <c r="F4" s="30" t="n">
        <v>198000</v>
      </c>
      <c r="G4" s="42" t="n">
        <v>5324.59</v>
      </c>
      <c r="H4" s="49" t="n">
        <v>46257</v>
      </c>
      <c r="I4" s="49" t="n">
        <v>46252</v>
      </c>
      <c r="J4" s="27">
        <f>IF(I4&lt;&gt;"","Bezahlt",IF(Hinweise!$C$6&gt;H4,"Überfällig","Vorgemerkt"))</f>
        <v/>
      </c>
    </row>
    <row r="5">
      <c r="A5" s="20" t="inlineStr">
        <is>
          <t>LK-0022</t>
        </is>
      </c>
      <c r="B5" s="20" t="inlineStr">
        <is>
          <t>Musterportfolio Süd I GmbH</t>
        </is>
      </c>
      <c r="C5" s="20" t="inlineStr">
        <is>
          <t>Sonnenstraße 16, 81541 München</t>
        </is>
      </c>
      <c r="D5" s="20" t="inlineStr">
        <is>
          <t>Sonderumlage Heizungstausch</t>
        </is>
      </c>
      <c r="E5" s="46" t="n">
        <v>46126</v>
      </c>
      <c r="F5" s="24" t="n">
        <v>328000</v>
      </c>
      <c r="G5" s="41" t="n">
        <v>5539.75</v>
      </c>
      <c r="H5" s="46" t="n">
        <v>46216</v>
      </c>
      <c r="I5" s="46" t="n">
        <v>46207</v>
      </c>
      <c r="J5" s="20">
        <f>IF(I5&lt;&gt;"","Bezahlt",IF(Hinweise!$C$6&gt;H5,"Überfällig","Vorgemerkt"))</f>
        <v/>
      </c>
    </row>
    <row r="6">
      <c r="A6" s="27" t="inlineStr">
        <is>
          <t>LK-0003</t>
        </is>
      </c>
      <c r="B6" s="27" t="inlineStr">
        <is>
          <t>Musterportfolio Süd I GmbH</t>
        </is>
      </c>
      <c r="C6" s="27" t="inlineStr">
        <is>
          <t>Am Anger 82a, 81673 München</t>
        </is>
      </c>
      <c r="D6" s="27" t="inlineStr">
        <is>
          <t>Sonderumlage Tiefgaragensanierung</t>
        </is>
      </c>
      <c r="E6" s="49" t="n">
        <v>46207</v>
      </c>
      <c r="F6" s="30" t="n">
        <v>133000</v>
      </c>
      <c r="G6" s="42" t="n">
        <v>5211.74</v>
      </c>
      <c r="H6" s="49" t="n">
        <v>46267</v>
      </c>
      <c r="I6" s="49" t="n">
        <v>46260</v>
      </c>
      <c r="J6" s="27">
        <f>IF(I6&lt;&gt;"","Bezahlt",IF(Hinweise!$C$6&gt;H6,"Überfällig","Vorgemerkt"))</f>
        <v/>
      </c>
    </row>
    <row r="7">
      <c r="A7" s="20" t="inlineStr">
        <is>
          <t>LK-0100</t>
        </is>
      </c>
      <c r="B7" s="20" t="inlineStr">
        <is>
          <t>Musterportfolio Süd I GmbH</t>
        </is>
      </c>
      <c r="C7" s="20" t="inlineStr">
        <is>
          <t>Holzstraße 126, 81673 München</t>
        </is>
      </c>
      <c r="D7" s="20" t="inlineStr">
        <is>
          <t>Sonderumlage Tiefgaragensanierung</t>
        </is>
      </c>
      <c r="E7" s="46" t="n">
        <v>46157</v>
      </c>
      <c r="F7" s="24" t="n">
        <v>318000</v>
      </c>
      <c r="G7" s="41" t="n">
        <v>13007.55</v>
      </c>
      <c r="H7" s="46" t="n">
        <v>46247</v>
      </c>
      <c r="I7" s="46" t="n">
        <v>46246</v>
      </c>
      <c r="J7" s="20">
        <f>IF(I7&lt;&gt;"","Bezahlt",IF(Hinweise!$C$6&gt;H7,"Überfällig","Vorgemerkt"))</f>
        <v/>
      </c>
    </row>
    <row r="8">
      <c r="A8" s="27" t="inlineStr">
        <is>
          <t>LK-0010</t>
        </is>
      </c>
      <c r="B8" s="27" t="inlineStr">
        <is>
          <t>Musterportfolio Süd I GmbH</t>
        </is>
      </c>
      <c r="C8" s="27" t="inlineStr">
        <is>
          <t>Hochfeldstraße 110, 82110 Germering</t>
        </is>
      </c>
      <c r="D8" s="27" t="inlineStr">
        <is>
          <t>Sonderumlage Heizungstausch</t>
        </is>
      </c>
      <c r="E8" s="49" t="n">
        <v>46222</v>
      </c>
      <c r="F8" s="30" t="n">
        <v>326000</v>
      </c>
      <c r="G8" s="42" t="n">
        <v>13059.83</v>
      </c>
      <c r="H8" s="49" t="n">
        <v>46282</v>
      </c>
      <c r="I8" s="49" t="n">
        <v>46281</v>
      </c>
      <c r="J8" s="27">
        <f>IF(I8&lt;&gt;"","Bezahlt",IF(Hinweise!$C$6&gt;H8,"Überfällig","Vorgemerkt"))</f>
        <v/>
      </c>
    </row>
    <row r="9">
      <c r="A9" s="20" t="inlineStr">
        <is>
          <t>LK-0084</t>
        </is>
      </c>
      <c r="B9" s="20" t="inlineStr">
        <is>
          <t>Musterportfolio Süd I GmbH</t>
        </is>
      </c>
      <c r="C9" s="20" t="inlineStr">
        <is>
          <t>Talstraße 85b, 82256 Fürstenfeldbruck</t>
        </is>
      </c>
      <c r="D9" s="20" t="inlineStr">
        <is>
          <t>Sonderumlage Tiefgaragensanierung</t>
        </is>
      </c>
      <c r="E9" s="46" t="n">
        <v>46057</v>
      </c>
      <c r="F9" s="24" t="n">
        <v>181000</v>
      </c>
      <c r="G9" s="41" t="n">
        <v>3440.59</v>
      </c>
      <c r="H9" s="46" t="n">
        <v>46117</v>
      </c>
      <c r="I9" s="46" t="n">
        <v>46116</v>
      </c>
      <c r="J9" s="20">
        <f>IF(I9&lt;&gt;"","Bezahlt",IF(Hinweise!$C$6&gt;H9,"Überfällig","Vorgemerkt"))</f>
        <v/>
      </c>
    </row>
    <row r="10">
      <c r="A10" s="27" t="inlineStr">
        <is>
          <t>LK-0021</t>
        </is>
      </c>
      <c r="B10" s="27" t="inlineStr">
        <is>
          <t>Musterportfolio Süd II GmbH</t>
        </is>
      </c>
      <c r="C10" s="27" t="inlineStr">
        <is>
          <t>Sonnenstraße 21a, 82256 Fürstenfeldbruck</t>
        </is>
      </c>
      <c r="D10" s="27" t="inlineStr">
        <is>
          <t>Sonderumlage Aufzugsmodernisierung</t>
        </is>
      </c>
      <c r="E10" s="49" t="n">
        <v>46057</v>
      </c>
      <c r="F10" s="30" t="n">
        <v>251000</v>
      </c>
      <c r="G10" s="42" t="n">
        <v>7869.24</v>
      </c>
      <c r="H10" s="49" t="n">
        <v>46147</v>
      </c>
      <c r="I10" s="49" t="n">
        <v>46137</v>
      </c>
      <c r="J10" s="27">
        <f>IF(I10&lt;&gt;"","Bezahlt",IF(Hinweise!$C$6&gt;H10,"Überfällig","Vorgemerkt"))</f>
        <v/>
      </c>
    </row>
    <row r="11">
      <c r="A11" s="20" t="inlineStr">
        <is>
          <t>LK-0043</t>
        </is>
      </c>
      <c r="B11" s="20" t="inlineStr">
        <is>
          <t>Musterportfolio Süd II GmbH</t>
        </is>
      </c>
      <c r="C11" s="20" t="inlineStr">
        <is>
          <t>Birkenallee 114b, 82110 Germering</t>
        </is>
      </c>
      <c r="D11" s="20" t="inlineStr">
        <is>
          <t>Sonderumlage Dachsanierung</t>
        </is>
      </c>
      <c r="E11" s="46" t="n">
        <v>46125</v>
      </c>
      <c r="F11" s="24" t="n">
        <v>255000</v>
      </c>
      <c r="G11" s="41" t="n">
        <v>5622.69</v>
      </c>
      <c r="H11" s="46" t="n">
        <v>46185</v>
      </c>
      <c r="I11" s="46" t="n">
        <v>46180</v>
      </c>
      <c r="J11" s="20">
        <f>IF(I11&lt;&gt;"","Bezahlt",IF(Hinweise!$C$6&gt;H11,"Überfällig","Vorgemerkt"))</f>
        <v/>
      </c>
    </row>
    <row r="12">
      <c r="A12" s="27" t="inlineStr">
        <is>
          <t>LK-0080</t>
        </is>
      </c>
      <c r="B12" s="27" t="inlineStr">
        <is>
          <t>Musterportfolio Süd II GmbH</t>
        </is>
      </c>
      <c r="C12" s="27" t="inlineStr">
        <is>
          <t>Fliederweg 87, 80469 München</t>
        </is>
      </c>
      <c r="D12" s="27" t="inlineStr">
        <is>
          <t>Sonderumlage Fassadensanierung</t>
        </is>
      </c>
      <c r="E12" s="49" t="n">
        <v>46216</v>
      </c>
      <c r="F12" s="30" t="n">
        <v>384000</v>
      </c>
      <c r="G12" s="42" t="n">
        <v>10340.24</v>
      </c>
      <c r="H12" s="49" t="n">
        <v>46306</v>
      </c>
      <c r="I12" s="49" t="n"/>
      <c r="J12" s="27">
        <f>IF(I12&lt;&gt;"","Bezahlt",IF(Hinweise!$C$6&gt;H12,"Überfällig","Vorgemerkt"))</f>
        <v/>
      </c>
    </row>
  </sheetData>
  <autoFilter ref="A2:J12"/>
  <pageMargins left="0.75" right="0.75" top="1" bottom="1" header="0.5" footer="0.5"/>
  <pageSetup orientation="landscape" fitToHeight="0" fitToWidth="1"/>
</worksheet>
</file>

<file path=xl/worksheets/sheet11.xml><?xml version="1.0" encoding="utf-8"?>
<worksheet xmlns="http://schemas.openxmlformats.org/spreadsheetml/2006/main">
  <sheetPr>
    <tabColor rgb="001D6F7A"/>
    <outlinePr summaryBelow="1" summaryRight="1"/>
    <pageSetUpPr fitToPage="1"/>
  </sheetPr>
  <dimension ref="A1:I31"/>
  <sheetViews>
    <sheetView showGridLines="0"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27" customWidth="1" min="2" max="2"/>
    <col width="18" customWidth="1" min="3" max="3"/>
    <col width="10" customWidth="1" min="4" max="4"/>
    <col width="18" customWidth="1" min="5" max="5"/>
    <col width="11" customWidth="1" min="6" max="6"/>
    <col width="15" customWidth="1" min="7" max="7"/>
    <col width="11" customWidth="1" min="8" max="8"/>
    <col width="44" customWidth="1" min="9" max="9"/>
  </cols>
  <sheetData>
    <row r="1">
      <c r="A1" s="43" t="inlineStr">
        <is>
          <t>Mahnläufe im Berichtszeitraum. Die höchste Stufe je Einheit entspricht der Mahnstufe in den Objektdaten.</t>
        </is>
      </c>
    </row>
    <row r="2" ht="42" customHeight="1">
      <c r="A2" s="44" t="inlineStr">
        <is>
          <t>Einheit</t>
        </is>
      </c>
      <c r="B2" s="44" t="inlineStr">
        <is>
          <t>Eigentümer</t>
        </is>
      </c>
      <c r="C2" s="44" t="inlineStr">
        <is>
          <t>Mieter 1</t>
        </is>
      </c>
      <c r="D2" s="44" t="inlineStr">
        <is>
          <t>Mahnstufe</t>
        </is>
      </c>
      <c r="E2" s="44" t="inlineStr">
        <is>
          <t>Art</t>
        </is>
      </c>
      <c r="F2" s="44" t="inlineStr">
        <is>
          <t>Datum</t>
        </is>
      </c>
      <c r="G2" s="44" t="inlineStr">
        <is>
          <t>Gemahnter Betrag</t>
        </is>
      </c>
      <c r="H2" s="44" t="inlineStr">
        <is>
          <t>Tage seit Mahnung</t>
        </is>
      </c>
      <c r="I2" s="44" t="inlineStr">
        <is>
          <t>Nächster Schritt</t>
        </is>
      </c>
    </row>
    <row r="3">
      <c r="A3" s="20" t="inlineStr">
        <is>
          <t>LK-0003</t>
        </is>
      </c>
      <c r="B3" s="20" t="inlineStr">
        <is>
          <t>Musterportfolio Süd I GmbH</t>
        </is>
      </c>
      <c r="C3" s="20" t="inlineStr">
        <is>
          <t>Lukas Pichler</t>
        </is>
      </c>
      <c r="D3" s="22" t="n">
        <v>1</v>
      </c>
      <c r="E3" s="20" t="inlineStr">
        <is>
          <t>Zahlungserinnerung</t>
        </is>
      </c>
      <c r="F3" s="46" t="n">
        <v>46249</v>
      </c>
      <c r="G3" s="41" t="n">
        <v>1164.92</v>
      </c>
      <c r="H3" s="22">
        <f>Hinweise!$C$6-F3</f>
        <v/>
      </c>
      <c r="I3" s="20" t="inlineStr">
        <is>
          <t>Mahnung nach 14 Tagen</t>
        </is>
      </c>
    </row>
    <row r="4">
      <c r="A4" s="27" t="inlineStr">
        <is>
          <t>LK-0020</t>
        </is>
      </c>
      <c r="B4" s="27" t="inlineStr">
        <is>
          <t>Musterportfolio Süd II GmbH</t>
        </is>
      </c>
      <c r="C4" s="27" t="inlineStr">
        <is>
          <t>Lea Brandl</t>
        </is>
      </c>
      <c r="D4" s="28" t="n">
        <v>1</v>
      </c>
      <c r="E4" s="27" t="inlineStr">
        <is>
          <t>Zahlungserinnerung</t>
        </is>
      </c>
      <c r="F4" s="49" t="n">
        <v>46188</v>
      </c>
      <c r="G4" s="42" t="n">
        <v>642.78</v>
      </c>
      <c r="H4" s="28">
        <f>Hinweise!$C$6-F4</f>
        <v/>
      </c>
      <c r="I4" s="27" t="inlineStr">
        <is>
          <t>erledigt durch nächste Stufe</t>
        </is>
      </c>
    </row>
    <row r="5">
      <c r="A5" s="20" t="inlineStr">
        <is>
          <t>LK-0020</t>
        </is>
      </c>
      <c r="B5" s="20" t="inlineStr">
        <is>
          <t>Musterportfolio Süd II GmbH</t>
        </is>
      </c>
      <c r="C5" s="20" t="inlineStr">
        <is>
          <t>Lea Brandl</t>
        </is>
      </c>
      <c r="D5" s="22" t="n">
        <v>2</v>
      </c>
      <c r="E5" s="20" t="inlineStr">
        <is>
          <t>Mahnung</t>
        </is>
      </c>
      <c r="F5" s="46" t="n">
        <v>46209</v>
      </c>
      <c r="G5" s="41" t="n">
        <v>803.47</v>
      </c>
      <c r="H5" s="22">
        <f>Hinweise!$C$6-F5</f>
        <v/>
      </c>
      <c r="I5" s="20" t="inlineStr">
        <is>
          <t>Letzte Mahnung nach 14 Tagen</t>
        </is>
      </c>
    </row>
    <row r="6">
      <c r="A6" s="27" t="inlineStr">
        <is>
          <t>LK-0025</t>
        </is>
      </c>
      <c r="B6" s="27" t="inlineStr">
        <is>
          <t>Musterportfolio Süd II GmbH</t>
        </is>
      </c>
      <c r="C6" s="27" t="inlineStr">
        <is>
          <t>Laura Lang</t>
        </is>
      </c>
      <c r="D6" s="28" t="n">
        <v>1</v>
      </c>
      <c r="E6" s="27" t="inlineStr">
        <is>
          <t>Zahlungserinnerung</t>
        </is>
      </c>
      <c r="F6" s="49" t="n">
        <v>46218</v>
      </c>
      <c r="G6" s="42" t="n">
        <v>2760.41</v>
      </c>
      <c r="H6" s="28">
        <f>Hinweise!$C$6-F6</f>
        <v/>
      </c>
      <c r="I6" s="27" t="inlineStr">
        <is>
          <t>Mahnung nach 14 Tagen</t>
        </is>
      </c>
    </row>
    <row r="7">
      <c r="A7" s="20" t="inlineStr">
        <is>
          <t>LK-0065</t>
        </is>
      </c>
      <c r="B7" s="20" t="inlineStr">
        <is>
          <t>Musterportfolio Süd I GmbH</t>
        </is>
      </c>
      <c r="C7" s="20" t="inlineStr">
        <is>
          <t>Julia Berger</t>
        </is>
      </c>
      <c r="D7" s="22" t="n">
        <v>1</v>
      </c>
      <c r="E7" s="20" t="inlineStr">
        <is>
          <t>Zahlungserinnerung</t>
        </is>
      </c>
      <c r="F7" s="46" t="n">
        <v>46188</v>
      </c>
      <c r="G7" s="41" t="n">
        <v>2327.41</v>
      </c>
      <c r="H7" s="22">
        <f>Hinweise!$C$6-F7</f>
        <v/>
      </c>
      <c r="I7" s="20" t="inlineStr">
        <is>
          <t>Mahnung nach 14 Tagen</t>
        </is>
      </c>
    </row>
    <row r="8">
      <c r="A8" s="27" t="inlineStr">
        <is>
          <t>LK-0067</t>
        </is>
      </c>
      <c r="B8" s="27" t="inlineStr">
        <is>
          <t>Musterportfolio Süd I GmbH</t>
        </is>
      </c>
      <c r="C8" s="27" t="inlineStr">
        <is>
          <t>Emilia Maier</t>
        </is>
      </c>
      <c r="D8" s="28" t="n">
        <v>1</v>
      </c>
      <c r="E8" s="27" t="inlineStr">
        <is>
          <t>Zahlungserinnerung</t>
        </is>
      </c>
      <c r="F8" s="49" t="n">
        <v>46249</v>
      </c>
      <c r="G8" s="42" t="n">
        <v>294</v>
      </c>
      <c r="H8" s="28">
        <f>Hinweise!$C$6-F8</f>
        <v/>
      </c>
      <c r="I8" s="27" t="inlineStr">
        <is>
          <t>erledigt durch nächste Stufe</t>
        </is>
      </c>
    </row>
    <row r="9">
      <c r="A9" s="20" t="inlineStr">
        <is>
          <t>LK-0067</t>
        </is>
      </c>
      <c r="B9" s="20" t="inlineStr">
        <is>
          <t>Musterportfolio Süd I GmbH</t>
        </is>
      </c>
      <c r="C9" s="20" t="inlineStr">
        <is>
          <t>Emilia Maier</t>
        </is>
      </c>
      <c r="D9" s="22" t="n">
        <v>2</v>
      </c>
      <c r="E9" s="20" t="inlineStr">
        <is>
          <t>Mahnung</t>
        </is>
      </c>
      <c r="F9" s="46" t="n">
        <v>46270</v>
      </c>
      <c r="G9" s="41" t="n">
        <v>367.5</v>
      </c>
      <c r="H9" s="22">
        <f>Hinweise!$C$6-F9</f>
        <v/>
      </c>
      <c r="I9" s="20" t="inlineStr">
        <is>
          <t>Letzte Mahnung nach 14 Tagen</t>
        </is>
      </c>
    </row>
    <row r="10">
      <c r="A10" s="27" t="inlineStr">
        <is>
          <t>LK-0070</t>
        </is>
      </c>
      <c r="B10" s="27" t="inlineStr">
        <is>
          <t>Musterportfolio Süd II GmbH</t>
        </is>
      </c>
      <c r="C10" s="27" t="inlineStr">
        <is>
          <t>Florian Lechner</t>
        </is>
      </c>
      <c r="D10" s="28" t="n">
        <v>1</v>
      </c>
      <c r="E10" s="27" t="inlineStr">
        <is>
          <t>Zahlungserinnerung</t>
        </is>
      </c>
      <c r="F10" s="49" t="n">
        <v>46280</v>
      </c>
      <c r="G10" s="42" t="n">
        <v>73.2</v>
      </c>
      <c r="H10" s="28">
        <f>Hinweise!$C$6-F10</f>
        <v/>
      </c>
      <c r="I10" s="27" t="inlineStr">
        <is>
          <t>erledigt durch nächste Stufe</t>
        </is>
      </c>
    </row>
    <row r="11">
      <c r="A11" s="20" t="inlineStr">
        <is>
          <t>LK-0070</t>
        </is>
      </c>
      <c r="B11" s="20" t="inlineStr">
        <is>
          <t>Musterportfolio Süd II GmbH</t>
        </is>
      </c>
      <c r="C11" s="20" t="inlineStr">
        <is>
          <t>Florian Lechner</t>
        </is>
      </c>
      <c r="D11" s="22" t="n">
        <v>2</v>
      </c>
      <c r="E11" s="20" t="inlineStr">
        <is>
          <t>Mahnung</t>
        </is>
      </c>
      <c r="F11" s="46" t="n">
        <v>46291</v>
      </c>
      <c r="G11" s="41" t="n">
        <v>91.5</v>
      </c>
      <c r="H11" s="22">
        <f>Hinweise!$C$6-F11</f>
        <v/>
      </c>
      <c r="I11" s="20" t="inlineStr">
        <is>
          <t>Letzte Mahnung nach 14 Tagen</t>
        </is>
      </c>
    </row>
    <row r="12">
      <c r="A12" s="27" t="inlineStr">
        <is>
          <t>LK-0071</t>
        </is>
      </c>
      <c r="B12" s="27" t="inlineStr">
        <is>
          <t>Musterportfolio Süd I GmbH</t>
        </is>
      </c>
      <c r="C12" s="27" t="inlineStr">
        <is>
          <t>Tobias Huber</t>
        </is>
      </c>
      <c r="D12" s="28" t="n">
        <v>1</v>
      </c>
      <c r="E12" s="27" t="inlineStr">
        <is>
          <t>Zahlungserinnerung</t>
        </is>
      </c>
      <c r="F12" s="49" t="n">
        <v>46188</v>
      </c>
      <c r="G12" s="42" t="n">
        <v>2816.59</v>
      </c>
      <c r="H12" s="28">
        <f>Hinweise!$C$6-F12</f>
        <v/>
      </c>
      <c r="I12" s="27" t="inlineStr">
        <is>
          <t>Mahnung nach 14 Tagen</t>
        </is>
      </c>
    </row>
    <row r="13">
      <c r="A13" s="20" t="inlineStr">
        <is>
          <t>LK-0072</t>
        </is>
      </c>
      <c r="B13" s="20" t="inlineStr">
        <is>
          <t>Musterportfolio Süd II GmbH</t>
        </is>
      </c>
      <c r="C13" s="20" t="inlineStr">
        <is>
          <t>Hannah Winkler</t>
        </is>
      </c>
      <c r="D13" s="22" t="n">
        <v>1</v>
      </c>
      <c r="E13" s="20" t="inlineStr">
        <is>
          <t>Zahlungserinnerung</t>
        </is>
      </c>
      <c r="F13" s="46" t="n">
        <v>46127</v>
      </c>
      <c r="G13" s="41" t="n">
        <v>5268.4</v>
      </c>
      <c r="H13" s="22">
        <f>Hinweise!$C$6-F13</f>
        <v/>
      </c>
      <c r="I13" s="20" t="inlineStr">
        <is>
          <t>erledigt durch nächste Stufe</t>
        </is>
      </c>
    </row>
    <row r="14">
      <c r="A14" s="27" t="inlineStr">
        <is>
          <t>LK-0072</t>
        </is>
      </c>
      <c r="B14" s="27" t="inlineStr">
        <is>
          <t>Musterportfolio Süd II GmbH</t>
        </is>
      </c>
      <c r="C14" s="27" t="inlineStr">
        <is>
          <t>Hannah Winkler</t>
        </is>
      </c>
      <c r="D14" s="28" t="n">
        <v>2</v>
      </c>
      <c r="E14" s="27" t="inlineStr">
        <is>
          <t>Mahnung</t>
        </is>
      </c>
      <c r="F14" s="49" t="n">
        <v>46148</v>
      </c>
      <c r="G14" s="42" t="n">
        <v>6585.5</v>
      </c>
      <c r="H14" s="28">
        <f>Hinweise!$C$6-F14</f>
        <v/>
      </c>
      <c r="I14" s="27" t="inlineStr">
        <is>
          <t>erledigt durch nächste Stufe</t>
        </is>
      </c>
    </row>
    <row r="15">
      <c r="A15" s="20" t="inlineStr">
        <is>
          <t>LK-0072</t>
        </is>
      </c>
      <c r="B15" s="20" t="inlineStr">
        <is>
          <t>Musterportfolio Süd II GmbH</t>
        </is>
      </c>
      <c r="C15" s="20" t="inlineStr">
        <is>
          <t>Hannah Winkler</t>
        </is>
      </c>
      <c r="D15" s="22" t="n">
        <v>3</v>
      </c>
      <c r="E15" s="20" t="inlineStr">
        <is>
          <t>Letzte Mahnung</t>
        </is>
      </c>
      <c r="F15" s="46" t="n">
        <v>46169</v>
      </c>
      <c r="G15" s="41" t="n">
        <v>6585.5</v>
      </c>
      <c r="H15" s="22">
        <f>Hinweise!$C$6-F15</f>
        <v/>
      </c>
      <c r="I15" s="20" t="inlineStr">
        <is>
          <t>Rechtliche Schritte, Abstimmung mit Eigentümer</t>
        </is>
      </c>
    </row>
    <row r="16">
      <c r="A16" s="27" t="inlineStr">
        <is>
          <t>LK-0075</t>
        </is>
      </c>
      <c r="B16" s="27" t="inlineStr">
        <is>
          <t>Musterportfolio Süd I GmbH</t>
        </is>
      </c>
      <c r="C16" s="27" t="inlineStr">
        <is>
          <t>Paul Wagner</t>
        </is>
      </c>
      <c r="D16" s="28" t="n">
        <v>1</v>
      </c>
      <c r="E16" s="27" t="inlineStr">
        <is>
          <t>Zahlungserinnerung</t>
        </is>
      </c>
      <c r="F16" s="49" t="n">
        <v>46127</v>
      </c>
      <c r="G16" s="42" t="n">
        <v>6967.32</v>
      </c>
      <c r="H16" s="28">
        <f>Hinweise!$C$6-F16</f>
        <v/>
      </c>
      <c r="I16" s="27" t="inlineStr">
        <is>
          <t>erledigt durch nächste Stufe</t>
        </is>
      </c>
    </row>
    <row r="17">
      <c r="A17" s="20" t="inlineStr">
        <is>
          <t>LK-0075</t>
        </is>
      </c>
      <c r="B17" s="20" t="inlineStr">
        <is>
          <t>Musterportfolio Süd I GmbH</t>
        </is>
      </c>
      <c r="C17" s="20" t="inlineStr">
        <is>
          <t>Paul Wagner</t>
        </is>
      </c>
      <c r="D17" s="22" t="n">
        <v>2</v>
      </c>
      <c r="E17" s="20" t="inlineStr">
        <is>
          <t>Mahnung</t>
        </is>
      </c>
      <c r="F17" s="46" t="n">
        <v>46148</v>
      </c>
      <c r="G17" s="41" t="n">
        <v>8709.15</v>
      </c>
      <c r="H17" s="22">
        <f>Hinweise!$C$6-F17</f>
        <v/>
      </c>
      <c r="I17" s="20" t="inlineStr">
        <is>
          <t>erledigt durch nächste Stufe</t>
        </is>
      </c>
    </row>
    <row r="18">
      <c r="A18" s="27" t="inlineStr">
        <is>
          <t>LK-0075</t>
        </is>
      </c>
      <c r="B18" s="27" t="inlineStr">
        <is>
          <t>Musterportfolio Süd I GmbH</t>
        </is>
      </c>
      <c r="C18" s="27" t="inlineStr">
        <is>
          <t>Paul Wagner</t>
        </is>
      </c>
      <c r="D18" s="28" t="n">
        <v>3</v>
      </c>
      <c r="E18" s="27" t="inlineStr">
        <is>
          <t>Letzte Mahnung</t>
        </is>
      </c>
      <c r="F18" s="49" t="n">
        <v>46169</v>
      </c>
      <c r="G18" s="42" t="n">
        <v>8709.15</v>
      </c>
      <c r="H18" s="28">
        <f>Hinweise!$C$6-F18</f>
        <v/>
      </c>
      <c r="I18" s="27" t="inlineStr">
        <is>
          <t>Rechtliche Schritte, Abstimmung mit Eigentümer</t>
        </is>
      </c>
    </row>
    <row r="19">
      <c r="A19" s="20" t="inlineStr">
        <is>
          <t>LK-0088</t>
        </is>
      </c>
      <c r="B19" s="20" t="inlineStr">
        <is>
          <t>Musterportfolio Süd I GmbH</t>
        </is>
      </c>
      <c r="C19" s="20" t="inlineStr">
        <is>
          <t>Lukas Graf</t>
        </is>
      </c>
      <c r="D19" s="22" t="n">
        <v>1</v>
      </c>
      <c r="E19" s="20" t="inlineStr">
        <is>
          <t>Zahlungserinnerung</t>
        </is>
      </c>
      <c r="F19" s="46" t="n">
        <v>46188</v>
      </c>
      <c r="G19" s="41" t="n">
        <v>5671.62</v>
      </c>
      <c r="H19" s="22">
        <f>Hinweise!$C$6-F19</f>
        <v/>
      </c>
      <c r="I19" s="20" t="inlineStr">
        <is>
          <t>erledigt durch nächste Stufe</t>
        </is>
      </c>
    </row>
    <row r="20">
      <c r="A20" s="27" t="inlineStr">
        <is>
          <t>LK-0088</t>
        </is>
      </c>
      <c r="B20" s="27" t="inlineStr">
        <is>
          <t>Musterportfolio Süd I GmbH</t>
        </is>
      </c>
      <c r="C20" s="27" t="inlineStr">
        <is>
          <t>Lukas Graf</t>
        </is>
      </c>
      <c r="D20" s="28" t="n">
        <v>2</v>
      </c>
      <c r="E20" s="27" t="inlineStr">
        <is>
          <t>Mahnung</t>
        </is>
      </c>
      <c r="F20" s="49" t="n">
        <v>46209</v>
      </c>
      <c r="G20" s="42" t="n">
        <v>7089.52</v>
      </c>
      <c r="H20" s="28">
        <f>Hinweise!$C$6-F20</f>
        <v/>
      </c>
      <c r="I20" s="27" t="inlineStr">
        <is>
          <t>erledigt durch nächste Stufe</t>
        </is>
      </c>
    </row>
    <row r="21">
      <c r="A21" s="20" t="inlineStr">
        <is>
          <t>LK-0088</t>
        </is>
      </c>
      <c r="B21" s="20" t="inlineStr">
        <is>
          <t>Musterportfolio Süd I GmbH</t>
        </is>
      </c>
      <c r="C21" s="20" t="inlineStr">
        <is>
          <t>Lukas Graf</t>
        </is>
      </c>
      <c r="D21" s="22" t="n">
        <v>3</v>
      </c>
      <c r="E21" s="20" t="inlineStr">
        <is>
          <t>Letzte Mahnung</t>
        </is>
      </c>
      <c r="F21" s="46" t="n">
        <v>46230</v>
      </c>
      <c r="G21" s="41" t="n">
        <v>7089.52</v>
      </c>
      <c r="H21" s="22">
        <f>Hinweise!$C$6-F21</f>
        <v/>
      </c>
      <c r="I21" s="20" t="inlineStr">
        <is>
          <t>Rechtliche Schritte, Abstimmung mit Eigentümer</t>
        </is>
      </c>
    </row>
    <row r="22">
      <c r="A22" s="27" t="inlineStr">
        <is>
          <t>LK-0093</t>
        </is>
      </c>
      <c r="B22" s="27" t="inlineStr">
        <is>
          <t>Musterportfolio Süd II GmbH</t>
        </is>
      </c>
      <c r="C22" s="27" t="inlineStr">
        <is>
          <t>Laura Gruber</t>
        </is>
      </c>
      <c r="D22" s="28" t="n">
        <v>1</v>
      </c>
      <c r="E22" s="27" t="inlineStr">
        <is>
          <t>Zahlungserinnerung</t>
        </is>
      </c>
      <c r="F22" s="49" t="n">
        <v>46127</v>
      </c>
      <c r="G22" s="42" t="n">
        <v>10476.58</v>
      </c>
      <c r="H22" s="28">
        <f>Hinweise!$C$6-F22</f>
        <v/>
      </c>
      <c r="I22" s="27" t="inlineStr">
        <is>
          <t>erledigt durch nächste Stufe</t>
        </is>
      </c>
    </row>
    <row r="23">
      <c r="A23" s="20" t="inlineStr">
        <is>
          <t>LK-0093</t>
        </is>
      </c>
      <c r="B23" s="20" t="inlineStr">
        <is>
          <t>Musterportfolio Süd II GmbH</t>
        </is>
      </c>
      <c r="C23" s="20" t="inlineStr">
        <is>
          <t>Laura Gruber</t>
        </is>
      </c>
      <c r="D23" s="22" t="n">
        <v>2</v>
      </c>
      <c r="E23" s="20" t="inlineStr">
        <is>
          <t>Mahnung</t>
        </is>
      </c>
      <c r="F23" s="46" t="n">
        <v>46148</v>
      </c>
      <c r="G23" s="41" t="n">
        <v>13095.72</v>
      </c>
      <c r="H23" s="22">
        <f>Hinweise!$C$6-F23</f>
        <v/>
      </c>
      <c r="I23" s="20" t="inlineStr">
        <is>
          <t>erledigt durch nächste Stufe</t>
        </is>
      </c>
    </row>
    <row r="24">
      <c r="A24" s="27" t="inlineStr">
        <is>
          <t>LK-0093</t>
        </is>
      </c>
      <c r="B24" s="27" t="inlineStr">
        <is>
          <t>Musterportfolio Süd II GmbH</t>
        </is>
      </c>
      <c r="C24" s="27" t="inlineStr">
        <is>
          <t>Laura Gruber</t>
        </is>
      </c>
      <c r="D24" s="28" t="n">
        <v>3</v>
      </c>
      <c r="E24" s="27" t="inlineStr">
        <is>
          <t>Letzte Mahnung</t>
        </is>
      </c>
      <c r="F24" s="49" t="n">
        <v>46169</v>
      </c>
      <c r="G24" s="42" t="n">
        <v>13095.72</v>
      </c>
      <c r="H24" s="28">
        <f>Hinweise!$C$6-F24</f>
        <v/>
      </c>
      <c r="I24" s="27" t="inlineStr">
        <is>
          <t>Rechtliche Schritte, Abstimmung mit Eigentümer</t>
        </is>
      </c>
    </row>
    <row r="25">
      <c r="A25" s="20" t="inlineStr">
        <is>
          <t>LK-0102</t>
        </is>
      </c>
      <c r="B25" s="20" t="inlineStr">
        <is>
          <t>Musterportfolio Süd I GmbH</t>
        </is>
      </c>
      <c r="C25" s="20" t="inlineStr">
        <is>
          <t>Clara Moser</t>
        </is>
      </c>
      <c r="D25" s="22" t="n">
        <v>1</v>
      </c>
      <c r="E25" s="20" t="inlineStr">
        <is>
          <t>Zahlungserinnerung</t>
        </is>
      </c>
      <c r="F25" s="46" t="n">
        <v>46218</v>
      </c>
      <c r="G25" s="41" t="n">
        <v>538.9</v>
      </c>
      <c r="H25" s="22">
        <f>Hinweise!$C$6-F25</f>
        <v/>
      </c>
      <c r="I25" s="20" t="inlineStr">
        <is>
          <t>erledigt durch nächste Stufe</t>
        </is>
      </c>
    </row>
    <row r="26">
      <c r="A26" s="27" t="inlineStr">
        <is>
          <t>LK-0102</t>
        </is>
      </c>
      <c r="B26" s="27" t="inlineStr">
        <is>
          <t>Musterportfolio Süd I GmbH</t>
        </is>
      </c>
      <c r="C26" s="27" t="inlineStr">
        <is>
          <t>Clara Moser</t>
        </is>
      </c>
      <c r="D26" s="28" t="n">
        <v>2</v>
      </c>
      <c r="E26" s="27" t="inlineStr">
        <is>
          <t>Mahnung</t>
        </is>
      </c>
      <c r="F26" s="49" t="n">
        <v>46239</v>
      </c>
      <c r="G26" s="42" t="n">
        <v>673.63</v>
      </c>
      <c r="H26" s="28">
        <f>Hinweise!$C$6-F26</f>
        <v/>
      </c>
      <c r="I26" s="27" t="inlineStr">
        <is>
          <t>Letzte Mahnung nach 14 Tagen</t>
        </is>
      </c>
    </row>
    <row r="27">
      <c r="A27" s="20" t="inlineStr">
        <is>
          <t>LK-0111</t>
        </is>
      </c>
      <c r="B27" s="20" t="inlineStr">
        <is>
          <t>Musterportfolio Süd I GmbH</t>
        </is>
      </c>
      <c r="C27" s="20" t="inlineStr">
        <is>
          <t>Paul Schmid</t>
        </is>
      </c>
      <c r="D27" s="22" t="n">
        <v>1</v>
      </c>
      <c r="E27" s="20" t="inlineStr">
        <is>
          <t>Zahlungserinnerung</t>
        </is>
      </c>
      <c r="F27" s="46" t="n">
        <v>46188</v>
      </c>
      <c r="G27" s="41" t="n">
        <v>2202.14</v>
      </c>
      <c r="H27" s="22">
        <f>Hinweise!$C$6-F27</f>
        <v/>
      </c>
      <c r="I27" s="20" t="inlineStr">
        <is>
          <t>erledigt durch nächste Stufe</t>
        </is>
      </c>
    </row>
    <row r="28">
      <c r="A28" s="27" t="inlineStr">
        <is>
          <t>LK-0111</t>
        </is>
      </c>
      <c r="B28" s="27" t="inlineStr">
        <is>
          <t>Musterportfolio Süd I GmbH</t>
        </is>
      </c>
      <c r="C28" s="27" t="inlineStr">
        <is>
          <t>Paul Schmid</t>
        </is>
      </c>
      <c r="D28" s="28" t="n">
        <v>2</v>
      </c>
      <c r="E28" s="27" t="inlineStr">
        <is>
          <t>Mahnung</t>
        </is>
      </c>
      <c r="F28" s="49" t="n">
        <v>46209</v>
      </c>
      <c r="G28" s="42" t="n">
        <v>2752.67</v>
      </c>
      <c r="H28" s="28">
        <f>Hinweise!$C$6-F28</f>
        <v/>
      </c>
      <c r="I28" s="27" t="inlineStr">
        <is>
          <t>Letzte Mahnung nach 14 Tagen</t>
        </is>
      </c>
    </row>
    <row r="29">
      <c r="A29" s="20" t="inlineStr">
        <is>
          <t>LK-0119</t>
        </is>
      </c>
      <c r="B29" s="20" t="inlineStr">
        <is>
          <t>Musterportfolio Süd I GmbH</t>
        </is>
      </c>
      <c r="C29" s="20" t="inlineStr">
        <is>
          <t>Felix Schmid</t>
        </is>
      </c>
      <c r="D29" s="22" t="n">
        <v>1</v>
      </c>
      <c r="E29" s="20" t="inlineStr">
        <is>
          <t>Zahlungserinnerung</t>
        </is>
      </c>
      <c r="F29" s="46" t="n">
        <v>46127</v>
      </c>
      <c r="G29" s="41" t="n">
        <v>8181.98</v>
      </c>
      <c r="H29" s="22">
        <f>Hinweise!$C$6-F29</f>
        <v/>
      </c>
      <c r="I29" s="20" t="inlineStr">
        <is>
          <t>erledigt durch nächste Stufe</t>
        </is>
      </c>
    </row>
    <row r="30">
      <c r="A30" s="27" t="inlineStr">
        <is>
          <t>LK-0119</t>
        </is>
      </c>
      <c r="B30" s="27" t="inlineStr">
        <is>
          <t>Musterportfolio Süd I GmbH</t>
        </is>
      </c>
      <c r="C30" s="27" t="inlineStr">
        <is>
          <t>Felix Schmid</t>
        </is>
      </c>
      <c r="D30" s="28" t="n">
        <v>2</v>
      </c>
      <c r="E30" s="27" t="inlineStr">
        <is>
          <t>Mahnung</t>
        </is>
      </c>
      <c r="F30" s="49" t="n">
        <v>46148</v>
      </c>
      <c r="G30" s="42" t="n">
        <v>10227.47</v>
      </c>
      <c r="H30" s="28">
        <f>Hinweise!$C$6-F30</f>
        <v/>
      </c>
      <c r="I30" s="27" t="inlineStr">
        <is>
          <t>erledigt durch nächste Stufe</t>
        </is>
      </c>
    </row>
    <row r="31">
      <c r="A31" s="20" t="inlineStr">
        <is>
          <t>LK-0119</t>
        </is>
      </c>
      <c r="B31" s="20" t="inlineStr">
        <is>
          <t>Musterportfolio Süd I GmbH</t>
        </is>
      </c>
      <c r="C31" s="20" t="inlineStr">
        <is>
          <t>Felix Schmid</t>
        </is>
      </c>
      <c r="D31" s="22" t="n">
        <v>3</v>
      </c>
      <c r="E31" s="20" t="inlineStr">
        <is>
          <t>Letzte Mahnung</t>
        </is>
      </c>
      <c r="F31" s="46" t="n">
        <v>46169</v>
      </c>
      <c r="G31" s="41" t="n">
        <v>10227.47</v>
      </c>
      <c r="H31" s="22">
        <f>Hinweise!$C$6-F31</f>
        <v/>
      </c>
      <c r="I31" s="20" t="inlineStr">
        <is>
          <t>Rechtliche Schritte, Abstimmung mit Eigentümer</t>
        </is>
      </c>
    </row>
  </sheetData>
  <autoFilter ref="A2:I3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LIKKA Immobilien GmbH</dc:creator>
  <dc:title>Beispielreporting Wohnportfolio 2026 (fiktive Daten)</dc:title>
  <dcterms:created xsi:type="dcterms:W3CDTF">2026-09-30T23:17:39Z</dcterms:created>
  <dcterms:modified xsi:type="dcterms:W3CDTF">2026-09-30T23:17:39Z</dcterms:modified>
</cp:coreProperties>
</file>